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hia\Documents\Kathia Planificación 2012\Planificación  inst\Planificación 2019\Programas 2 y 4\"/>
    </mc:Choice>
  </mc:AlternateContent>
  <bookViews>
    <workbookView xWindow="0" yWindow="1200" windowWidth="21600" windowHeight="9135" tabRatio="683" activeTab="2"/>
  </bookViews>
  <sheets>
    <sheet name="Dirección DIGH" sheetId="1" r:id="rId1"/>
    <sheet name="Investigación" sheetId="4" r:id="rId2"/>
    <sheet name="Gestión Hídrica" sheetId="5" r:id="rId3"/>
    <sheet name="Hoja3" sheetId="9" r:id="rId4"/>
    <sheet name="nota aclaratoria y acuerdo" sheetId="8" r:id="rId5"/>
    <sheet name="Hoja1" sheetId="6" state="hidden" r:id="rId6"/>
    <sheet name="Hoja2" sheetId="7" state="hidden" r:id="rId7"/>
  </sheets>
  <externalReferences>
    <externalReference r:id="rId8"/>
  </externalReferences>
  <definedNames>
    <definedName name="_xlnm.Print_Area" localSheetId="0">'Dirección DIGH'!$A$1:$P$17</definedName>
    <definedName name="_xlnm.Print_Area" localSheetId="2">'Gestión Hídrica'!$A$1:$Q$21</definedName>
    <definedName name="_xlnm.Print_Area" localSheetId="1">Investigación!$A$1:$P$15</definedName>
    <definedName name="_xlnm.Print_Titles" localSheetId="0">'Dirección DIGH'!$1:$9</definedName>
    <definedName name="_xlnm.Print_Titles" localSheetId="2">'Gestión Hídrica'!$1:$9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4" l="1"/>
  <c r="O13" i="5" l="1"/>
  <c r="O17" i="5" l="1"/>
  <c r="O15" i="5"/>
  <c r="O12" i="5"/>
  <c r="O11" i="5"/>
  <c r="O10" i="5"/>
  <c r="O20" i="5"/>
  <c r="N12" i="4"/>
  <c r="N11" i="4"/>
  <c r="N13" i="4" s="1"/>
  <c r="N14" i="4"/>
  <c r="N13" i="1"/>
  <c r="N12" i="1"/>
  <c r="N11" i="1"/>
  <c r="N10" i="1"/>
  <c r="N15" i="1" s="1"/>
  <c r="N16" i="1"/>
  <c r="N15" i="4" l="1"/>
  <c r="Q7" i="8"/>
  <c r="E25" i="6" l="1"/>
  <c r="E25" i="7"/>
  <c r="E21" i="7"/>
  <c r="E22" i="7" s="1"/>
  <c r="E53" i="6"/>
  <c r="E51" i="6"/>
  <c r="G47" i="6"/>
  <c r="G43" i="6"/>
  <c r="E43" i="6"/>
  <c r="E47" i="6"/>
  <c r="E21" i="6"/>
  <c r="E32" i="6"/>
  <c r="E26" i="6" l="1"/>
  <c r="E52" i="6"/>
  <c r="E54" i="6" s="1"/>
  <c r="E30" i="7"/>
  <c r="E31" i="7" s="1"/>
  <c r="O19" i="5" l="1"/>
  <c r="O21" i="5" s="1"/>
  <c r="N17" i="1" l="1"/>
</calcChain>
</file>

<file path=xl/comments1.xml><?xml version="1.0" encoding="utf-8"?>
<comments xmlns="http://schemas.openxmlformats.org/spreadsheetml/2006/main">
  <authors>
    <author>Kathia</author>
  </authors>
  <commentList>
    <comment ref="C10" authorId="0" shapeId="0">
      <text>
        <r>
          <rPr>
            <b/>
            <sz val="16"/>
            <color indexed="81"/>
            <rFont val="Tahoma"/>
            <family val="2"/>
          </rPr>
          <t>Kathia:</t>
        </r>
        <r>
          <rPr>
            <sz val="16"/>
            <color indexed="81"/>
            <rFont val="Tahoma"/>
            <family val="2"/>
          </rPr>
          <t xml:space="preserve">
Revisar la redacción de meta ya que se ajustó</t>
        </r>
      </text>
    </comment>
    <comment ref="C11" authorId="0" shapeId="0">
      <text>
        <r>
          <rPr>
            <b/>
            <sz val="18"/>
            <color indexed="81"/>
            <rFont val="Tahoma"/>
            <family val="2"/>
          </rPr>
          <t>Kathia:</t>
        </r>
        <r>
          <rPr>
            <sz val="18"/>
            <color indexed="81"/>
            <rFont val="Tahoma"/>
            <family val="2"/>
          </rPr>
          <t xml:space="preserve">
Inidcar si se elimina esta meta o como se ajusta, es un proyecto especifico de la dirección, la priorización se alcanza en el 2018, que se requiere alcanzar en el 2019 en este objetivo</t>
        </r>
      </text>
    </comment>
    <comment ref="C12" authorId="0" shapeId="0">
      <text>
        <r>
          <rPr>
            <b/>
            <sz val="18"/>
            <color indexed="81"/>
            <rFont val="Tahoma"/>
            <family val="2"/>
          </rPr>
          <t>Kathia:</t>
        </r>
        <r>
          <rPr>
            <sz val="18"/>
            <color indexed="81"/>
            <rFont val="Tahoma"/>
            <family val="2"/>
          </rPr>
          <t xml:space="preserve">
Definir indicador de la meta: se refiere a cantidad, es un proyecto específico de la dirección.</t>
        </r>
      </text>
    </comment>
  </commentList>
</comments>
</file>

<file path=xl/comments2.xml><?xml version="1.0" encoding="utf-8"?>
<comments xmlns="http://schemas.openxmlformats.org/spreadsheetml/2006/main">
  <authors>
    <author>Kathia</author>
  </authors>
  <commentList>
    <comment ref="C10" authorId="0" shapeId="0">
      <text>
        <r>
          <rPr>
            <b/>
            <sz val="9"/>
            <color indexed="81"/>
            <rFont val="Tahoma"/>
            <family val="2"/>
          </rPr>
          <t>Kathia:</t>
        </r>
        <r>
          <rPr>
            <sz val="9"/>
            <color indexed="81"/>
            <rFont val="Tahoma"/>
            <family val="2"/>
          </rPr>
          <t xml:space="preserve">
</t>
        </r>
        <r>
          <rPr>
            <sz val="14"/>
            <color indexed="81"/>
            <rFont val="Tahoma"/>
            <family val="2"/>
          </rPr>
          <t>metodológicamente no se usará la palabra diagnóstico</t>
        </r>
      </text>
    </comment>
    <comment ref="P10" authorId="0" shapeId="0">
      <text>
        <r>
          <rPr>
            <b/>
            <sz val="16"/>
            <color indexed="81"/>
            <rFont val="Tahoma"/>
            <family val="2"/>
          </rPr>
          <t>Kathia:</t>
        </r>
        <r>
          <rPr>
            <sz val="16"/>
            <color indexed="81"/>
            <rFont val="Tahoma"/>
            <family val="2"/>
          </rPr>
          <t xml:space="preserve">
en el año 2018 se programó: Golfito en Puntarenas y parte del cantón de Nandayure en la provincia de Guanacaste</t>
        </r>
      </text>
    </comment>
    <comment ref="C11" authorId="0" shapeId="0">
      <text>
        <r>
          <rPr>
            <b/>
            <sz val="9"/>
            <color indexed="81"/>
            <rFont val="Tahoma"/>
            <family val="2"/>
          </rPr>
          <t>Kathia:</t>
        </r>
        <r>
          <rPr>
            <sz val="9"/>
            <color indexed="81"/>
            <rFont val="Tahoma"/>
            <family val="2"/>
          </rPr>
          <t xml:space="preserve">
</t>
        </r>
        <r>
          <rPr>
            <sz val="14"/>
            <color indexed="81"/>
            <rFont val="Tahoma"/>
            <family val="2"/>
          </rPr>
          <t>Hacer justificación de avance 2018 en cuanto porcentaje que se espera lograr en el 2018 por el tema de asignación de expedientes, y definir si se continua en el 2019 el porcentaje restante</t>
        </r>
      </text>
    </comment>
  </commentList>
</comments>
</file>

<file path=xl/comments3.xml><?xml version="1.0" encoding="utf-8"?>
<comments xmlns="http://schemas.openxmlformats.org/spreadsheetml/2006/main">
  <authors>
    <author>Kathia</author>
  </authors>
  <commentList>
    <comment ref="C10" authorId="0" shapeId="0">
      <text>
        <r>
          <rPr>
            <b/>
            <sz val="9"/>
            <color indexed="81"/>
            <rFont val="Tahoma"/>
            <family val="2"/>
          </rPr>
          <t>Kathia:</t>
        </r>
        <r>
          <rPr>
            <sz val="9"/>
            <color indexed="81"/>
            <rFont val="Tahoma"/>
            <family val="2"/>
          </rPr>
          <t xml:space="preserve">
</t>
        </r>
        <r>
          <rPr>
            <sz val="16"/>
            <color indexed="81"/>
            <rFont val="Tahoma"/>
            <family val="2"/>
          </rPr>
          <t>Clara; actualiza el dato total de actividades  se mantiene la meta con una cantidad actualizada</t>
        </r>
      </text>
    </comment>
    <comment ref="C11" authorId="0" shapeId="0">
      <text>
        <r>
          <rPr>
            <b/>
            <sz val="9"/>
            <color indexed="81"/>
            <rFont val="Tahoma"/>
            <family val="2"/>
          </rPr>
          <t>Kathia:</t>
        </r>
        <r>
          <rPr>
            <sz val="9"/>
            <color indexed="81"/>
            <rFont val="Tahoma"/>
            <family val="2"/>
          </rPr>
          <t xml:space="preserve">
</t>
        </r>
        <r>
          <rPr>
            <sz val="14"/>
            <color indexed="81"/>
            <rFont val="Tahoma"/>
            <family val="2"/>
          </rPr>
          <t xml:space="preserve">valorar el tema de Rio Blanco, </t>
        </r>
      </text>
    </comment>
    <comment ref="C12" authorId="0" shapeId="0">
      <text>
        <r>
          <rPr>
            <b/>
            <sz val="14"/>
            <color indexed="81"/>
            <rFont val="Tahoma"/>
            <family val="2"/>
          </rPr>
          <t>Kathia:</t>
        </r>
        <r>
          <rPr>
            <sz val="14"/>
            <color indexed="81"/>
            <rFont val="Tahoma"/>
            <family val="2"/>
          </rPr>
          <t xml:space="preserve">
Clara revisar y ajustar la cantidad de sesiones en estas comisiones</t>
        </r>
      </text>
    </comment>
  </commentList>
</comments>
</file>

<file path=xl/sharedStrings.xml><?xml version="1.0" encoding="utf-8"?>
<sst xmlns="http://schemas.openxmlformats.org/spreadsheetml/2006/main" count="522" uniqueCount="226">
  <si>
    <t>Prioridades:</t>
  </si>
  <si>
    <t>La información generada por las investigaciones hidrogeológicas será uno de los criterios que coadyuve en la toma de decisiones en materia de protección y uso del recurso hídrico en el país.</t>
  </si>
  <si>
    <t>Objetivos Estratégicos:</t>
  </si>
  <si>
    <t>• Fortalecer la estructura y funcionamiento de la Institución para maximizar la eficiencia y la eficacia del accionar institucional.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t>
  </si>
  <si>
    <t>Dirección:</t>
  </si>
  <si>
    <t>Investigación y Gestión Hídrica</t>
  </si>
  <si>
    <t>Unidad:</t>
  </si>
  <si>
    <t xml:space="preserve">Investigación </t>
  </si>
  <si>
    <t>Objetivo General</t>
  </si>
  <si>
    <t>Objetivo Específico</t>
  </si>
  <si>
    <t>Meta</t>
  </si>
  <si>
    <t>Resultado Numérico</t>
  </si>
  <si>
    <t>Porcentaje de avance</t>
  </si>
  <si>
    <t>Presupuesto (¢)</t>
  </si>
  <si>
    <t>Descripción de la Meta</t>
  </si>
  <si>
    <t>Indicador</t>
  </si>
  <si>
    <t>Criterio</t>
  </si>
  <si>
    <t>Fórmula</t>
  </si>
  <si>
    <t>Unidad de medida</t>
  </si>
  <si>
    <t>Programación avance</t>
  </si>
  <si>
    <t>observaciones</t>
  </si>
  <si>
    <t>I</t>
  </si>
  <si>
    <t>II</t>
  </si>
  <si>
    <t>III</t>
  </si>
  <si>
    <t>IV</t>
  </si>
  <si>
    <t xml:space="preserve">Asignado </t>
  </si>
  <si>
    <t>Ejecutado</t>
  </si>
  <si>
    <t>Promover, coordinar y realizar gradualmente los estudios hidrogeológicos a nivel nacional según prioridades definidas para generar información sobre el  estado del recurso hídrico que permita proteger y planificar su uso a partir de una gestión integrada.</t>
  </si>
  <si>
    <t>eficacia</t>
  </si>
  <si>
    <t>Porcentaje</t>
  </si>
  <si>
    <t>Elaborar estudios especiales y detallados de los acuíferos para efectuar simulaciones y analizar el comportamiento de los cambios en las condiciones climáticas, usos del suelo y explotación de pozos para disponer de información que apoye la toma de decisiones sobre el manejo del acuífero.</t>
  </si>
  <si>
    <t>Analizar, sistematizar e integrar la información  obtenida de los Estudios Básicos y perforaciones de piezómetros en los estudios hidrogeológicos de los acuíferos  que permita presentar y suministrar a los usuarios resultados sobre Balance Hídrico de suelos, balances de agua, mapas de vulnerabilidad y mapas de recarga.</t>
  </si>
  <si>
    <t xml:space="preserve"> Cantidad de actividades realizadas para elaboración de los Estudios Hidrogeológicos/ Cantidad de actividades programadas para elaboración de los Estudios Hidrogeológicos</t>
  </si>
  <si>
    <t>Salarios</t>
  </si>
  <si>
    <t>unidad</t>
  </si>
  <si>
    <t>Sub Total</t>
  </si>
  <si>
    <t>cantidadad de actividades realizadas/ total de actividades programadas</t>
  </si>
  <si>
    <t>Observaciones</t>
  </si>
  <si>
    <t xml:space="preserve">Número de actividades de sensibilización sobre gestión integral del recursos hídrico  realizados </t>
  </si>
  <si>
    <t>Eficacia</t>
  </si>
  <si>
    <t>actividades</t>
  </si>
  <si>
    <t>documento</t>
  </si>
  <si>
    <t>Emitir lineamientos teóricos para el aprovechamiento sostenible del recurso hídrico que permita brindar la atención  a las solicitudes de los usuarios(as) conforme el marco legal institucional</t>
  </si>
  <si>
    <t>Calidad</t>
  </si>
  <si>
    <t>Analizar y brindar información a la población  sobre el estado de recurso hídrico en los sistemas acuíferos y cuencas del país para fomentar la protección y aprovechamiento óptimo y justo del agua, así como  para emitir disposiciones legales.</t>
  </si>
  <si>
    <t xml:space="preserve">Generar información a partir del análisis de las condiciones de las estaciones meteorológicas para la toma de decisiones sobre la gestión del recurso hídrico. </t>
  </si>
  <si>
    <t>Cantidad de estaciones climáticas manuales y automáticas con mantenimiento y registro de información realizado</t>
  </si>
  <si>
    <t>Número de estaciones climáticas con mantenimiento y registro de información realizado</t>
  </si>
  <si>
    <t>Número de informes sobre las condiciones de las estaciones meteorológicas</t>
  </si>
  <si>
    <t>Cantidad de acuíferos con red de monitoreo de niveles de agua realizado</t>
  </si>
  <si>
    <t>Número de acuíferos monitoreados</t>
  </si>
  <si>
    <t>Informe sobre las condiciones de los acuiferos monitoreados</t>
  </si>
  <si>
    <t>Numero de informes de las condiciones de los acuiferos monitoreados</t>
  </si>
  <si>
    <t xml:space="preserve">Total </t>
  </si>
  <si>
    <t>Código</t>
  </si>
  <si>
    <t>Subpartida</t>
  </si>
  <si>
    <t>Facilitar   los procesos de elaboración de Estrategia Quinquenal y  Planes Anuales para la Implementación de los Planes de Acción para  el Manejo de los Acuiferos en  las Comisiones u otras  instancias de seguimiento conformadas durante  el proceso PAS como parte de la etapa de seguimiento del proceso.</t>
  </si>
  <si>
    <t>Coordinadora: Clara Agudelo Arango</t>
  </si>
  <si>
    <t>Gestión Hidrica</t>
  </si>
  <si>
    <t>Informes de seguimiento de las Unidades analizados</t>
  </si>
  <si>
    <t>Número de informes analizados</t>
  </si>
  <si>
    <t>documentos</t>
  </si>
  <si>
    <t>Porcentaje de Acuiferos identificados priorizados</t>
  </si>
  <si>
    <t xml:space="preserve">Número de acuiferos priorizados/ total acuíferos identificados </t>
  </si>
  <si>
    <t>Número de acciones  de facilitación con las Comisiones de los Acuíferos de Río Blanco, Parrita y Santa Cruz realizadas</t>
  </si>
  <si>
    <t xml:space="preserve">Eficacia
</t>
  </si>
  <si>
    <t xml:space="preserve">Porcentaje de avance en la presentación y negociación de financiamiento del Proyecto  Estudios Hidrogeológicos y de Suelos  para  Ordenamiento Territorial de Costa Rica. </t>
  </si>
  <si>
    <t>Número de actividades  para la presentación y negociación de financiamiento  del Proyecto realizadas/  total de  actividades  requeridas para la gestión de financiamiento del proyecto</t>
  </si>
  <si>
    <t>Actividades de sensibilización sobre la gestión integral del recursos hídrico realizadas con la población ubicada en  las zonas de influencia en los que se llevan a cabo  procesos de PAS</t>
  </si>
  <si>
    <t>Planes de Acción de Manejo de los Acuíferos elaborados mediante procesos participativos</t>
  </si>
  <si>
    <t>Número de Planes de Acción de Manejo de los Acuíferos elaborados mediante procesos participativos</t>
  </si>
  <si>
    <t>Que se logre establecer la priorización de acuiferos del país  por medio de la aplicación de Metodologia</t>
  </si>
  <si>
    <t>1-04-99</t>
  </si>
  <si>
    <t>Desarrollar procesos de sensibilización, capacitación y de entrega de información a los actores locales de las zonas con procesos PAS para promover la protección y fomentar en la población la realización de acciones   de gestión integrada del recurso hídrico</t>
  </si>
  <si>
    <t>Acciones  realizadas con las Comisiones de los Acuíferos de Sardinal, Río Blanco, Parrita y Santa Cruz  para la construcción de las Estrategias Quinquenales y  Planes Anuales de ejecución de los Planes de Acción para el Manejo del Acuífero elaborados en procesos PAS</t>
  </si>
  <si>
    <t>Identificar la prioridad con la cual van ser realizados los Estudios Hidrogeológicos de los acuiferos del país mediante la aplicación de  criterios de priorización establecidos en la metodología que permita organizar la intervención y la generación de información</t>
  </si>
  <si>
    <t>Efectuar la gestión y seguimiento de los objetivos y metas de la Dirección de Investigación y Gestión Hídrica mediante la implementación de instrumentos de programación y control con  los responsables de las Unidades y procesos internos para asegurar  la entrega oportuna de los servicios a los usuarios</t>
  </si>
  <si>
    <t>Facilitar y apoyar el proceso de elaboración de Planes Reguladores a nivel nacional mediante la contratación, supervisión y aprobación de  los estudios hidrogeológicos recibidos para definir lineamientos de protección y uso del recurso hídrico dentro de la variable ambiental de los planes reguladores</t>
  </si>
  <si>
    <t>Unidades</t>
  </si>
  <si>
    <t>Costo Unitario</t>
  </si>
  <si>
    <t>Se generan registros para contar con información para establecer comportamiento de los acuíferos</t>
  </si>
  <si>
    <t>Facilitar la formulación de los Planes de Aprovechamiento Sostenible (PAS) por medio de las actividades participativas para la concertación con los diferentes actores locales que  facilite la toma de decisiones sobre el uso del recurso hídrico y su protección  en áreas priorizadas a nivel nacional a partir de la información contenida en los Estudios Hidrogeológicos</t>
  </si>
  <si>
    <t>Facilitar al proceso de construcción de los Planes de Aprovechamiento Sostenible en los acuíferos seleccionados, con actores locales (comunidades, ONGs, sector privado, instituciones, ASADAS) de las zonas  de influencia de los acuíferos</t>
  </si>
  <si>
    <t>Justificacion</t>
  </si>
  <si>
    <t xml:space="preserve">Para finalizar los estudios hidrogeológicos se requiere previamente  culminar las perforaciones y disponer de la información generada en los estudios básicos especialesde cada acuífero en estudio.   Una vez ejecutadas las fases anteriores el personal procede con la etapa de integración de la información generada en los estudios especiales, su análisis, sistematización en un documento final que se constituye en el Estudio Hidrogelógico del Acuífero investigado, el cual se revisa y se presenta para su aprobación. La meta se refiere a elaborar el documento final del Estudio Hidrogeológico.
</t>
  </si>
  <si>
    <t>Río Blanco, Parrita y Santa Cruz. Para verificar la meta se utiliza un informe elaborado de forma semestral . Una vez establecida la estrategia y el plan de anual  la unidad estará programando la ejecución de las acciones establecidas en el Plan Anual de ejecución del Plan de Acción para el Manejo del Acuífero</t>
  </si>
  <si>
    <t>4-01-26-0-044-404</t>
  </si>
  <si>
    <t>Para cubrir los gastos de hospedaje y alimentación en la elaboración de los estudios y la integración de la información hidrogeológica en los sectores de Playa Samara- Puerto Carrillo y la zona del Pacífico Central por parte de los funcionarios de la DIGH</t>
  </si>
  <si>
    <t>Para realizar la contratatación de servicios profesionales en y que se elaboraren los PAS en los sectores de Sardinal en Guancaste y Río Blanco en Limón, la Unidad de Gestión será la encargada de los trámites administrativos y supervisión de los servicios a contratar.</t>
  </si>
  <si>
    <t>Para cubrir los gastos de hospedaje y alimentación de los funcionarios de la DIGH en las sesiones de trabajo para elaborar los planes de acción con los diferentes actores en el proceso de los PAS en las zonas de Santa Cruz y Sardinal en Guanacaste; Parrita en Puntarenas, Río Blanco en Limón y en el Valle Ventral</t>
  </si>
  <si>
    <t>Para cubrir los gastos de hospedaje y alimentación de los funcionarios de la DIGH en las giras de verificación o inspección de las solicitudes de dictámenes, trámites de perforación, pozos y pronunciamientos en todo el país</t>
  </si>
  <si>
    <t>Para cubrir los gastos de peajes de los funcionarios de la DIGH en la supervisión y coordinación de reuniones y sesiones de trabajo con las municipalidades del país sobre los estudios hidrogeológicos a realizar en los cantones</t>
  </si>
  <si>
    <t>Para cubrir los gastos de alimentación y hospedaje de los funcionarios de la DIGH en la supervisión y coordinación de reuniones y sesiones de trabajo con las municipalidades del pías sobre los estudios hidrogeológicos a realizar en los cantones</t>
  </si>
  <si>
    <t>Para cubrir los gastos de hospedaje y alimentación de los funcionarios de la DIGH en las giras de mantenimiento rutinario del SENARA de las estaciones climáticas en todo el país</t>
  </si>
  <si>
    <t>Para cubrir los gastos de peajes en las giras de los funcionarios de la DIGH en la recolección de información de las redes de medición de los niveles de agua subterránea en los pozos en todo el país, se tienen alrededor de doce redes de monitoreo de pozos en las que se recolectaran datos cada dos meses aproximadamente</t>
  </si>
  <si>
    <t>Para cubrir los gastos de hospedaje y alimentación en las giras de los funcionarios de la DIGH para la recolección de información de las redes de medición de los niveles de agua subterránea en los pozos en todo el país, se tienen alrededor de doce redes de monitoreo de pozos en las que se recolectaran datos cada dos meses aproximadamente</t>
  </si>
  <si>
    <t>Para cubrir los gastos de servicios de impresión, fotocopiado,
encuadernación y reproducción de diferentes documentos que requiera la Dirección de la DIGH, como informes, presentaciones, mapas, productos a utilizar por los usuarios</t>
  </si>
  <si>
    <t>Para cubrir los gastos de peajes en las giras de coordinaciópn sobre el proyecto de Planes Reguladores con las municipalidades del todo el país; para el cual SENARA está impulsando un proyecto para ejecutar diferentes estudios hidrogeológicos en los cantones de todo el país</t>
  </si>
  <si>
    <t>Para cubrir los gastos de hospedaje y alimentación en las giras de coordinación del proyecto de Priorización de Acuíferos de todo el país, en donde la Dirección de la DIGH definirá cuales acuíferos tienen prioridad de ser investigados con estudios hidrogeológicos y contar con información sobre el estado de los recursos hídricos</t>
  </si>
  <si>
    <t>Porcentaje de avance alcanzado en las actividades para la   elaboración de los Estudios Hidrogeológicos programados.</t>
  </si>
  <si>
    <t>Para realizar la contratatación de servicios profesionales en la lectura de los datos de las estaciones climáticas; así como también para la contratación de servicios profesionales y técnicos especializados en el mantenimiento de los equipos especializados de las estaciones climáticas. Estos servicios se tienen que contratar  porque no existe personal de campo suficiente y especializado con la debida instrumentación y equipo para realizar el mantenimiento periódico (cada dos meses) y lectura de la información que se requiere periódicamente para la realización de los estudios hidrogeológicos.</t>
  </si>
  <si>
    <t>Total</t>
  </si>
  <si>
    <t>Unidades para estimar presupuesto</t>
  </si>
  <si>
    <t>Unidad</t>
  </si>
  <si>
    <t>Presupuesto 2018
(colones)</t>
  </si>
  <si>
    <t>Que se realice mantenimiento y registro de la información  de las 14 estaciones climáticas manuales y 6 automáticas.</t>
  </si>
  <si>
    <t>Que para el periodo vigente se logre facilitar y ejecutar un total de 40  sesiones de trabajo con  las Comisiones de los Acuíferos de  Parrita y Santa Cruz para la elaboración  de  las Estrategias Quinquenales y  Planes Anuales de ejecución del Planes de Acción para el Manejo de Acuífero elaborados</t>
  </si>
  <si>
    <t>Gestión Hídrica (DIGH)</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</si>
  <si>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</si>
  <si>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</si>
  <si>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</si>
  <si>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</si>
  <si>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</si>
  <si>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</si>
  <si>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</si>
  <si>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</si>
  <si>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</si>
  <si>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</si>
  <si>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</si>
  <si>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</si>
  <si>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</si>
  <si>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</si>
  <si>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</si>
  <si>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</si>
  <si>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</si>
  <si>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</si>
  <si>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</si>
  <si>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</si>
  <si>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</si>
  <si>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</si>
  <si>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</si>
  <si>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</si>
  <si>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</si>
  <si>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</si>
  <si>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</si>
  <si>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Viáticos dentro del país</t>
  </si>
  <si>
    <t>1</t>
  </si>
  <si>
    <t>Sensibilización  Sonia</t>
  </si>
  <si>
    <t>Otros servicios de gestión y apoyo</t>
  </si>
  <si>
    <t>Actividades de capacitación</t>
  </si>
  <si>
    <t>07</t>
  </si>
  <si>
    <t>PAS</t>
  </si>
  <si>
    <t>Sonia</t>
  </si>
  <si>
    <t>seguimiento a PAS sonia</t>
  </si>
  <si>
    <t>estación meterológica, base de datos de pozo reparación actualización</t>
  </si>
  <si>
    <t>Katerine</t>
  </si>
  <si>
    <t>Tintas, pinturas y diluyentes</t>
  </si>
  <si>
    <t>2</t>
  </si>
  <si>
    <t>Materiales y productos metálicos</t>
  </si>
  <si>
    <t>Materiales y prod. minerales y asfalticos</t>
  </si>
  <si>
    <t>Equipo sanitario, de laboratorio e inves</t>
  </si>
  <si>
    <t>5</t>
  </si>
  <si>
    <t>06</t>
  </si>
  <si>
    <t xml:space="preserve">de los quince millones </t>
  </si>
  <si>
    <t>Transporte dentro del país</t>
  </si>
  <si>
    <t>Rodolfo Arquedas</t>
  </si>
  <si>
    <t>5 millones</t>
  </si>
  <si>
    <t>2.5</t>
  </si>
  <si>
    <t>ver licencias</t>
  </si>
  <si>
    <t>soporte informático para base de datos</t>
  </si>
  <si>
    <t>centro alterno</t>
  </si>
  <si>
    <t xml:space="preserve">equipo una estación de trabajo equipo de </t>
  </si>
  <si>
    <t>suma lo acumulado</t>
  </si>
  <si>
    <t>60% en plazo</t>
  </si>
  <si>
    <t xml:space="preserve">Que se atienda el 60% de las solicitudes de asesoría realizadas por las municipalidades en el plazo </t>
  </si>
  <si>
    <t xml:space="preserve">plazo para atender la municipalidad </t>
  </si>
  <si>
    <t>SubTotal</t>
  </si>
  <si>
    <r>
      <t xml:space="preserve">Que se atienda al menos el </t>
    </r>
    <r>
      <rPr>
        <b/>
        <sz val="10"/>
        <color rgb="FFFF0000"/>
        <rFont val="Arial"/>
        <family val="2"/>
      </rPr>
      <t xml:space="preserve"> 70%</t>
    </r>
    <r>
      <rPr>
        <b/>
        <sz val="10"/>
        <rFont val="Arial"/>
        <family val="2"/>
      </rPr>
      <t xml:space="preserve"> de las solicitudes de perforación de pozos, dictámenes y pronunciamientos en el plazo en función de la Matriz Genérica del Riesgo (406)</t>
    </r>
  </si>
  <si>
    <t>Bienes intangibles (licencias)</t>
  </si>
  <si>
    <t>Que se construya los Planes de Aprovechamiento Sostenible del acuífero de Sardinal y Río Blanco (% de actualiz Reg Nac. de pozos y nacie)</t>
  </si>
  <si>
    <t>Se generan registros para contar con información para establecer para realizar estudios hidrológicos e hidrogeológicos.
Considera el mantenimiento y reparación de la base de datos de pozos y manantiales de la DIGH y actualizacion de las licencias del sistema de información geográfica. Actualización del Registro Nacional de pozos y manantiales del país</t>
  </si>
  <si>
    <t>Que se realice mantenimiento y registro de la inf. de 14 est. climáticas manuales y 6 automáticas (414)</t>
  </si>
  <si>
    <t>Que se realice el levantamiento de información de la red de monitoreo de 12 acuíferos (415)</t>
  </si>
  <si>
    <t>se logre facilitar  un total de 40  sesiones de trabajo con  las Comisiones de los Acuíferos de  Parrita y Santa Cruz para la elaboración  de  las Estrategias Quinquenales y  Planes Anuales de ejecución del Planes de Acción para el Manejo de Acuífero elaborados  (Estudio para el Mejor. de zonas de) 412</t>
  </si>
  <si>
    <t>Investigación (DIGH)</t>
  </si>
  <si>
    <t>Que se concluyan los diagnósticos de los estudios hidrogeológicos programados (407)</t>
  </si>
  <si>
    <t>Que se logre concluir en un 100% la elaboración e integración de los Estudios Hidrogeológicos  (405)</t>
  </si>
  <si>
    <t xml:space="preserve">Que para el periodo vigente  se realicen  al menos 10 actividades de sensibilización a los actores locales  de las zonas en procesos de los Planes de Aprovechamiento Sostenible (PAS) para la gestión integral del recurso hídrico (404)
</t>
  </si>
  <si>
    <t>Que se concluya  el  100% de las actividades de contratación  para la elaboración de los estudios especiales y detallados de los acuíferos (403)</t>
  </si>
  <si>
    <t>Esta meta  se relacionada  con  el programa: Programa de articulación de los planes reguladores locales con el plan regional de la GAM descrito en  el Plan Nacional de Desarrollo del Sector Ambiente.   En el año 2017 se concluye con la presentación del estudio de preinversión del Proyecto, siendo esto el requisito básico para inciar procesos de negociación de financiamiento del proyecto por medio de Mideplan.  Con la meta se proyecta avanzar en la atención de compromisos institucionales descritos en el PND.</t>
  </si>
  <si>
    <t>Que se concluya  el  100% de las actividades preparatorias para la contratación y eventual adjudicación  para la elaboración de los estudios especiales y detallados</t>
  </si>
  <si>
    <t xml:space="preserve">Porcentaje de solicitudes de perforación de pozos, dictámenes y pronunciamientos atendidos  conforme al plazo  establecido </t>
  </si>
  <si>
    <t>Porcentaje de solicitudes de asesoría de las municipalidades atendidas</t>
  </si>
  <si>
    <t>Número de solicitudes de asesorías de atendidas en el plazo en el periodo/Total de solicitudes de asesorías de las municipalidades recibidas</t>
  </si>
  <si>
    <t>Una asesoría solicitada por la Municipalidad consiste  la presentación formal del gobierno local para la revisión del Estudio hidrogeológicos  para plan regulador, en el cual se adjunta este documento.  El personal valora el contenido, revisa la información y emite una respuesta al gobierno local, que consiste en recomendaciones en caso que la información requiera ser mejorado con base en los criterios tecnicos para la protección del recurso hídrico, normativa, políticas, disposiciones emitidas al respecto, estudios tecnicos, terminos de referencia vigentes.  En el caso de que se requiera mejorar se devuelve el documento a la espera de que el gobierno local presente la información subsanada.  Una vez que se determina que el estudio cumple los criterios se emite una respuesta a favor.  Para valorar la meta se considera toda solicitud ingresada al Senara en el año en la que se haya emitido respuesta en el plazo establecido, independiente de su nivel de aprobación o respuesta positiva, ya que la respuesta positiva se alcanza cuando un gobierno local haya presentado información adicional o subsanatoria, factor que depende de la gestión del Gobierno local.  Para efectos de disponer de registros que permitan medir el producto final y resultado (efecto cambio) por parte del gobierno local se estarán generando datos y registros sobre la cantidad de Estudios hidrogeológicos  para planes reguladores  con respuesta positiva.</t>
  </si>
  <si>
    <t>Informes realizados  sobre las condiciones de las estaciones meteorológicas</t>
  </si>
  <si>
    <t>Que se atienda el 60% de las solicitudes de asesoría realizadas por las municipalidades en el plazo  para emitir lineamientos técnicos sobre   la variable hídrica en los Planes Reguladores.</t>
  </si>
  <si>
    <t>Director: Roberto Ramírez Chavarría</t>
  </si>
  <si>
    <t>Realizar, coordinar, promover y mantener actualizados gradualmente los estudios hidrogeológicos a nivel nacional según prioridades definidas para generar información sobre el  estado del recurso hídrico que permita proteger y planificar su uso a partir de una gestión integrada.
Facilitar la formulación de los Plan de Aprovechamiento Sostenible (PAS) por medio de las actividades participativas para la concertación con los diferentes actores locales que  facilite la toma de decisiones sobre el uso del recurso hídrico y su protección  en áreas priorizadas a nivel nacional a partir de la información contenida en los Estudios Hidrogeológicos
Emitir lineamientos teóricos para el aprovechamiento sostenible del recurso hídrico que permita brindar la atención  a las solicitudes de los usuarios(as) conforme el marco legal institucional
Analizar y brindar información a la población  sobre el estado de recurso hídrico en los sistemas acuíferos y cuencas del país para fomentar la protección y aprovechamiento óptimo y justo del agua, así como  para emitir disposiciones legales.</t>
  </si>
  <si>
    <t>Coordinador: la labor de supervisión es asumida por la Dirección de la DIGH, Lic. Roberto Ramírez</t>
  </si>
  <si>
    <t xml:space="preserve">El total de actividades para la elaboración de Estudios Especiales son las siguientes:
Adjudicación de la contratación de perforaciones y ejecución de las perforaciones
Adjudicación de la Contratación de estudios de suelos, geología, calidad de aguas e infiltraciones y realización del estudio de suelos, geología, calidad de aguas e infiltraciones.  Adjudicación de la Contratación de ensayos de geofísica  y ejecución de ensayos de geofísica.  La meta para el 2018 consiste en realizar las actividades del proceso de contratación de los estudios, como paso previo  para elaborar estudios especiales  de suelos, geología, calidad de aguas e infiltraciones referidos a las zonas de acuiferos: Pinilla Andamojo, el cual se programó en el 2017 en la fase de diagnóstico, una vez completado la fase de diagnóstico se prosigue con la fase de estudios especiales.  Para elaborar los estudios especiales se requiere previamente finalizar el proceso de contratación.  Las actividades referentes al proceso de contratación consisten en:  elaborar los términos de referencia, elaborar los documentos de contratación y gestionar y obtener permisos para perforaciones y atender todo el proceso de adjudicación. Se proyecta  que considerando los plazos del proceso de contratación y el tiempo que demanda obtener los permisos para efectuar las perforaciones e información para preparar los términos de referencia y documentos la realización de estas actividades se harán en el año 2018. El cumplimiento de la meta se valora en relación a la realización o alcance de las actividades descritas del proceso de contratación. </t>
  </si>
  <si>
    <t>PLAN OPERATIVO ANUAL POR UNIDAD 2019</t>
  </si>
  <si>
    <t>Porcentaje de actividades realizadas para la elaboración de los Estudios Especiales programados</t>
  </si>
  <si>
    <t>Realizar la caracterización hidrogeológica que permita determinar la información existente y faltante para elaborar el Estudio Hidrogeológico</t>
  </si>
  <si>
    <t>Número de informes  hidroegológicos de caracterización finalizados</t>
  </si>
  <si>
    <t>Para realizar la contratatación de servicios profesionales en la perforación de pozos exploratorios y el armado de pozos de investigación geológica e hidrogeológica que luego son armados con tubería de PVC como piezómetros para realizar mediciones de niveles del agua subterránea y muestreos de aguas; esto para en las cuencas de los ríos Andamojo y Pinilla en Guanacaste, con el principal objetivo de obtener información geológica e hidrogeológica de las rocas del subsuelo. La Unidad de Investigación será la encargada de los trámites administrativos y supervisión de los servicios a contratar.</t>
  </si>
  <si>
    <t>Las actividades de sensibilización se priorizarán en los acuíferos de Pinilla, Nandayure</t>
  </si>
  <si>
    <t>Sumatoria de la cantidad de solicitudes de perforación  de pozos, dictámenes y pronuncimientos atendidas en el plazo establecido / total de solicitudes de perforación de pozos, dictámenes y pronunciamientos ingresadas</t>
  </si>
  <si>
    <t>Para el periodo 2019 la Dirección determinó no ejecutar acciones y definir meta para este objetivo dado que no se dispone fuentes permanentes de recursos presupuestarios, ni personal suficiente para ejecutar todas las labores que permitan la contratación y ejecución de los estudios técnicos necesarios para elaborar estudios hidrogeológicos,  los recursos disponibles y estimados para el 2019 y la carga de trabajo del personal imposibilita atender este objetivo, por consiguiente no se programa meta.</t>
  </si>
  <si>
    <t>La Dirección considera en su gestión el siguiente objetivo, vinculado al proceso de Investigación</t>
  </si>
  <si>
    <t>Estos se refieren a la caraterización de los siguientes acuíferos: (la unidad de investigación debe indicar o aportar la información pendiente sobre cuales serán los acuíferos a aplicar caracterización en el año 2019)</t>
  </si>
  <si>
    <t>Para realizar la contratatación de servicios profesionales en geología y que se elaboraren la caracterización  hidrogeológica de los sectores xxxxx. La Unidad de Investigación de la DIGH será la encargada de los trámites administrativos y supervisión de los servicios a contratar. Estos estudios se tienen que contratar ya que no existe el suficiente personal en la DIGH para cumplir en tiempo con las labores administrativas de resolución de expedientes administrativos y desarrollar estos trabajos de investigación</t>
  </si>
  <si>
    <t>Informes hidroegológicos de caracterización  finalizados para cada zona</t>
  </si>
  <si>
    <t>La meta se refiere al conjunto de acciones que realiza la dirección para facilitar, orientar a las unidades, generar directrices y hacer que se alcen los servicios que entrega la DIGH a sus usuarios, las cuales se describen y están contenidas en informes, oficios y documentos emitidos por la Dirección.  A su vez la Dirección reporta el resultado global de la gestión alcanzado en el año.</t>
  </si>
  <si>
    <t>No es posible establecer en la formulación  el total de solictudes de perforación de pozos, dictámenes y pronunciamientos que estarán ingresando al Senara en el periodo 2019, ya que esto de pende de la demanda del servicio, la cual varia de un mes a otro.  Para atender la meta se considera la Matriz Genérica del Riesgo.
Atendidos se refiere a solicitudes de  revocatorias, Anexos, recursos de apelación, trámites de Tribunales, Defensoría, dictámenes generales, detallados y pozos tramitados por el personal de la Dirección en los que se emitió una respuesta a cada solicitud. El periodo se refiere del 1 de noviembre  del periodo anterior al 31 de octubre del periodo vigente. Para verificar el cumplimiento de la meta se valora el total de solicitudes con respuesta emitida (resueltas) en el plazo establecido en relación al  total de solicitudes de perforación de pozos, dictámenes y pronuncimientos recibidas.  Se debe llevar un registro de todas las solicitudes ingresadas, registrar cada tipo de solicitud y las fechas en las que se emitio  una respuesta del geologo, del total se considera para verificar la meta solo aquellas que se dió respuesta en el plazo de 30 día hábiles</t>
  </si>
  <si>
    <t>Atender oportanamente las solicitudes de usuarios externos de servicios de dictámenes, pronunciamientos, pozos ingresados a la institución para la emisión de respuesta  de conformidad con la normativa vigente y criterios técnicos de protección del recurso hídrico</t>
  </si>
  <si>
    <t>Que  se realice el levantamiento de información de la red de monitoreo de niveles de agua de los 11 acuiferos seleccionados.</t>
  </si>
  <si>
    <t>Gestionar la entrega oportuna de los productos y servicios de la DIGH y el presupuesto signado conforme la programación anual.</t>
  </si>
  <si>
    <t xml:space="preserve">Que se logre establecer la totalidad de  convenios programados con las muncipalidades para la realización </t>
  </si>
  <si>
    <t xml:space="preserve">Que se concluya en un 100% la elaboración e  integración del Estudio Hidrogeológico de las cuatro zonas del  Pacífico Central al cierre del año
</t>
  </si>
  <si>
    <t>Brindar respuesta en el plazo establecido al 100% de las solicitudes de perforación de pozos, dictámenes y pronunciamientos ingresadas a la Unidad durante el año</t>
  </si>
  <si>
    <t xml:space="preserve">Que se ejecute al cierre del año  la caracterización  hidrogeológica para las zonas de programadas: Paquera y Guápiles </t>
  </si>
  <si>
    <t>Para cubrir los gastos de hospedaje y alimentación de los funcionarios de la DIGH en las reuniones de sensibilización para iniciar el empoderamiento de los actores en el proceso de los PAS</t>
  </si>
  <si>
    <t>Atender de forma digital los tramites de la DIGH</t>
  </si>
  <si>
    <t>Iniciar el proceso de migración a atención digital de los trámites da la DIGH, definiendo el flujo de los procesos y las necesidades para un nuevo sistema digital  para el registro, atención, control y seguimiento de los procesos que desarrollala DIGH</t>
  </si>
  <si>
    <t>Informe de necesidades y requerimeitno para la migración a expedientes digitales</t>
  </si>
  <si>
    <t>Número de informes</t>
  </si>
  <si>
    <t xml:space="preserve">Se busca la optimización de los recursos humanos por medio de la atención de trámites digitales que permitan un mejor seguimiento y control por parte de los funcionarios y trasparencia de la institución a los usuarios externos </t>
  </si>
  <si>
    <t>Se cuenta con unas bases de datos desactualizadas que no responden a los procesos y las necesidades actuales de la DIGH y de los usuarios</t>
  </si>
  <si>
    <t>Presupuesto 2019      (en colones)</t>
  </si>
  <si>
    <t>Presupuesto 2019
(colones)</t>
  </si>
  <si>
    <r>
      <t xml:space="preserve">Que para el periodo vigente  se realicen  6 actividades de sensibilización a los actores locales  de las zonas en procesos de los </t>
    </r>
    <r>
      <rPr>
        <b/>
        <i/>
        <sz val="16"/>
        <rFont val="Franklin Gothic Book"/>
        <family val="2"/>
      </rPr>
      <t>Planes de Aprovechamiento Sostenible (PAS)</t>
    </r>
    <r>
      <rPr>
        <sz val="16"/>
        <rFont val="Franklin Gothic Book"/>
        <family val="2"/>
      </rPr>
      <t xml:space="preserve"> para la gestión integral del recurso hídrico
</t>
    </r>
  </si>
  <si>
    <r>
      <t xml:space="preserve">Que  para el periodo vigente se construya los </t>
    </r>
    <r>
      <rPr>
        <b/>
        <i/>
        <sz val="16"/>
        <rFont val="Franklin Gothic Book"/>
        <family val="2"/>
      </rPr>
      <t>Planes de Aprovechamiento Sostenible</t>
    </r>
    <r>
      <rPr>
        <sz val="16"/>
        <rFont val="Franklin Gothic Book"/>
        <family val="2"/>
      </rPr>
      <t xml:space="preserve"> del acuífero de Sardinal y Río Blanco</t>
    </r>
  </si>
  <si>
    <t>El nivel de atención de meta se encuentra sujeta al proceso de contratación para la realización del proceso PAS, de forma tal que no se presenten demoras en el proceso (35000000 Sardinal a iniciar ejecución en el 2018 y 18000000 Rio Blanco a iniciar en el 2019)</t>
  </si>
  <si>
    <t xml:space="preserve">Brindar respuesta en el plazo establecido al 80% de las solicitudes de perforación de pozos, dictámenes y pronunciamientos ingresadas a la Unidad </t>
  </si>
  <si>
    <t>Sumatoria de la cantidad de solicitudes de perforación  de pozos, dictámenes y pronuncimientos con respuesta emitida en el plazo establecido / total de solicitudes de perforación de pozos, dictámenes y pronunciamientos ingresadas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</si>
</sst>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quot;₡&quot;#,##0.00"/>
  </numFmts>
  <fonts count="28" x14ac:knownFonts="1">
    <font>
      <sz val="11"/>
      <color theme="1"/>
      <name val="Calibri"/>
      <family val="2"/>
      <scheme val="minor"/>
    </font>
    <font>
      <sz val="11"/>
      <color theme="1"/>
      <name val="Calibri"/>
      <family val="2"/>
      <scheme val="minor"/>
    </font>
    <font>
      <b/>
      <sz val="16"/>
      <color theme="1"/>
      <name val="Franklin Gothic Book"/>
      <family val="2"/>
    </font>
    <font>
      <sz val="10"/>
      <name val="Arial"/>
      <family val="2"/>
    </font>
    <font>
      <b/>
      <sz val="10"/>
      <color theme="1"/>
      <name val="Franklin Gothic Book"/>
      <family val="2"/>
    </font>
    <font>
      <sz val="10"/>
      <color theme="1"/>
      <name val="Franklin Gothic Book"/>
      <family val="2"/>
    </font>
    <font>
      <sz val="10"/>
      <name val="Franklin Gothic Book"/>
      <family val="2"/>
    </font>
    <font>
      <b/>
      <sz val="10"/>
      <name val="Franklin Gothic Book"/>
      <family val="2"/>
    </font>
    <font>
      <sz val="16"/>
      <color theme="1"/>
      <name val="Franklin Gothic Book"/>
      <family val="2"/>
    </font>
    <font>
      <sz val="16"/>
      <name val="Franklin Gothic Book"/>
      <family val="2"/>
    </font>
    <font>
      <sz val="16"/>
      <color theme="1"/>
      <name val="Calibri"/>
      <family val="2"/>
      <scheme val="minor"/>
    </font>
    <font>
      <b/>
      <sz val="16"/>
      <name val="Franklin Gothic Book"/>
      <family val="2"/>
    </font>
    <font>
      <b/>
      <i/>
      <sz val="16"/>
      <name val="Franklin Gothic Book"/>
      <family val="2"/>
    </font>
    <font>
      <sz val="14"/>
      <name val="Arial"/>
      <family val="2"/>
    </font>
    <font>
      <b/>
      <sz val="10"/>
      <name val="Arial"/>
      <family val="2"/>
    </font>
    <font>
      <b/>
      <sz val="10"/>
      <color rgb="FFFF0000"/>
      <name val="Arial"/>
      <family val="2"/>
    </font>
    <font>
      <b/>
      <i/>
      <sz val="10"/>
      <name val="Arial"/>
      <family val="2"/>
    </font>
    <font>
      <sz val="9"/>
      <color indexed="81"/>
      <name val="Tahoma"/>
      <family val="2"/>
    </font>
    <font>
      <b/>
      <sz val="9"/>
      <color indexed="81"/>
      <name val="Tahoma"/>
      <family val="2"/>
    </font>
    <font>
      <sz val="16"/>
      <color indexed="81"/>
      <name val="Tahoma"/>
      <family val="2"/>
    </font>
    <font>
      <b/>
      <sz val="16"/>
      <color indexed="81"/>
      <name val="Tahoma"/>
      <family val="2"/>
    </font>
    <font>
      <b/>
      <sz val="14"/>
      <color indexed="81"/>
      <name val="Tahoma"/>
      <family val="2"/>
    </font>
    <font>
      <sz val="14"/>
      <color indexed="81"/>
      <name val="Tahoma"/>
      <family val="2"/>
    </font>
    <font>
      <sz val="11"/>
      <name val="Franklin Gothic Book"/>
      <family val="2"/>
    </font>
    <font>
      <b/>
      <sz val="14"/>
      <color theme="1"/>
      <name val="Calibri"/>
      <family val="2"/>
      <scheme val="minor"/>
    </font>
    <font>
      <b/>
      <sz val="18"/>
      <color indexed="81"/>
      <name val="Tahoma"/>
      <family val="2"/>
    </font>
    <font>
      <sz val="18"/>
      <color indexed="81"/>
      <name val="Tahoma"/>
      <family val="2"/>
    </font>
    <font>
      <sz val="16"/>
      <name val="Calibri"/>
      <family val="2"/>
      <scheme val="minor"/>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3" fillId="0" borderId="0"/>
    <xf numFmtId="44" fontId="1" fillId="0" borderId="0" applyFont="0" applyFill="0" applyBorder="0" applyAlignment="0" applyProtection="0"/>
  </cellStyleXfs>
  <cellXfs count="265">
    <xf numFmtId="0" fontId="0" fillId="0" borderId="0" xfId="0"/>
    <xf numFmtId="0" fontId="4" fillId="0" borderId="0" xfId="0" applyFont="1" applyAlignment="1"/>
    <xf numFmtId="0" fontId="5" fillId="0" borderId="0" xfId="0" applyFont="1"/>
    <xf numFmtId="0" fontId="5" fillId="0" borderId="0" xfId="0" applyFont="1" applyBorder="1" applyAlignment="1">
      <alignment vertical="center"/>
    </xf>
    <xf numFmtId="4" fontId="5" fillId="0" borderId="0" xfId="0" applyNumberFormat="1" applyFont="1" applyBorder="1" applyAlignment="1">
      <alignment vertical="center"/>
    </xf>
    <xf numFmtId="0" fontId="5" fillId="0" borderId="1" xfId="0" applyFont="1" applyBorder="1"/>
    <xf numFmtId="0" fontId="5" fillId="0" borderId="0" xfId="0" applyFont="1" applyBorder="1"/>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left" vertical="center"/>
    </xf>
    <xf numFmtId="1" fontId="6" fillId="0" borderId="0"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wrapText="1"/>
    </xf>
    <xf numFmtId="49" fontId="5" fillId="0" borderId="0" xfId="0" applyNumberFormat="1" applyFont="1" applyAlignment="1">
      <alignment wrapText="1"/>
    </xf>
    <xf numFmtId="49" fontId="5" fillId="0" borderId="0" xfId="0" applyNumberFormat="1" applyFont="1" applyBorder="1" applyAlignment="1">
      <alignment horizontal="center" vertical="center" wrapText="1"/>
    </xf>
    <xf numFmtId="0" fontId="5" fillId="0" borderId="0" xfId="0" applyFont="1" applyAlignment="1">
      <alignment horizontal="center"/>
    </xf>
    <xf numFmtId="0" fontId="6" fillId="0" borderId="0" xfId="0" applyFont="1" applyBorder="1" applyAlignment="1">
      <alignment horizontal="center" vertical="center"/>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Border="1"/>
    <xf numFmtId="0" fontId="2" fillId="0" borderId="1" xfId="0" applyFont="1" applyBorder="1" applyAlignment="1">
      <alignment horizontal="left" vertical="center"/>
    </xf>
    <xf numFmtId="0" fontId="2" fillId="0" borderId="0" xfId="0" applyFont="1" applyBorder="1" applyAlignment="1">
      <alignment vertical="center"/>
    </xf>
    <xf numFmtId="0" fontId="9" fillId="0" borderId="0" xfId="0" applyFont="1" applyBorder="1" applyAlignment="1">
      <alignment horizontal="justify" vertical="top" wrapText="1"/>
    </xf>
    <xf numFmtId="49" fontId="9" fillId="0" borderId="0" xfId="0" applyNumberFormat="1" applyFont="1" applyBorder="1" applyAlignment="1">
      <alignment horizontal="justify" vertical="top" wrapText="1"/>
    </xf>
    <xf numFmtId="0" fontId="9"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left" vertical="center" wrapText="1"/>
    </xf>
    <xf numFmtId="0" fontId="9" fillId="0" borderId="0" xfId="2"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0" fontId="8" fillId="0" borderId="0" xfId="0" applyFont="1" applyBorder="1" applyAlignment="1">
      <alignment horizontal="center" vertical="top" wrapText="1"/>
    </xf>
    <xf numFmtId="0" fontId="9" fillId="0" borderId="0" xfId="0" applyFont="1" applyFill="1" applyBorder="1" applyAlignment="1">
      <alignment horizontal="justify" vertical="top" wrapText="1"/>
    </xf>
    <xf numFmtId="0" fontId="9" fillId="0" borderId="0" xfId="2" applyFont="1" applyFill="1" applyBorder="1" applyAlignment="1">
      <alignment horizontal="justify" vertical="top" wrapText="1"/>
    </xf>
    <xf numFmtId="0" fontId="9" fillId="0" borderId="0" xfId="0" applyFont="1" applyBorder="1" applyAlignment="1">
      <alignment horizontal="center" vertical="top" wrapText="1"/>
    </xf>
    <xf numFmtId="0" fontId="8" fillId="0" borderId="0" xfId="0" applyFont="1"/>
    <xf numFmtId="0" fontId="8" fillId="0" borderId="0" xfId="0" applyFont="1" applyBorder="1"/>
    <xf numFmtId="0" fontId="8" fillId="0" borderId="1" xfId="0" applyFont="1" applyBorder="1" applyAlignment="1">
      <alignment vertical="center" wrapText="1"/>
    </xf>
    <xf numFmtId="49" fontId="11" fillId="0" borderId="0" xfId="0" applyNumberFormat="1" applyFont="1" applyBorder="1" applyAlignment="1">
      <alignment horizontal="center" vertical="center" wrapText="1"/>
    </xf>
    <xf numFmtId="0" fontId="9" fillId="0" borderId="5" xfId="0" applyFont="1" applyBorder="1" applyAlignment="1">
      <alignment horizontal="center" vertical="top"/>
    </xf>
    <xf numFmtId="0" fontId="9" fillId="0" borderId="1" xfId="0" applyFont="1" applyBorder="1" applyAlignment="1">
      <alignment horizontal="center" vertical="top"/>
    </xf>
    <xf numFmtId="164" fontId="9" fillId="0" borderId="1" xfId="0" applyNumberFormat="1" applyFont="1" applyFill="1" applyBorder="1" applyAlignment="1">
      <alignment horizontal="center" vertical="top"/>
    </xf>
    <xf numFmtId="49" fontId="9" fillId="0" borderId="1" xfId="0" applyNumberFormat="1" applyFont="1" applyFill="1" applyBorder="1" applyAlignment="1">
      <alignment horizontal="left" vertical="top" wrapText="1"/>
    </xf>
    <xf numFmtId="1" fontId="9" fillId="0" borderId="5" xfId="0" applyNumberFormat="1" applyFont="1" applyBorder="1" applyAlignment="1">
      <alignment horizontal="center" vertical="top"/>
    </xf>
    <xf numFmtId="0" fontId="9" fillId="0" borderId="1" xfId="0" applyFont="1" applyBorder="1" applyAlignment="1">
      <alignment horizontal="center" vertical="top" wrapText="1"/>
    </xf>
    <xf numFmtId="1" fontId="9" fillId="0" borderId="1" xfId="1" applyNumberFormat="1" applyFont="1" applyBorder="1" applyAlignment="1">
      <alignment horizontal="center" vertical="top" wrapText="1"/>
    </xf>
    <xf numFmtId="0" fontId="9" fillId="0" borderId="5" xfId="0" applyFont="1" applyFill="1" applyBorder="1" applyAlignment="1">
      <alignment horizontal="center" vertical="top" wrapText="1"/>
    </xf>
    <xf numFmtId="165" fontId="9" fillId="0" borderId="1" xfId="3" applyNumberFormat="1" applyFont="1" applyFill="1" applyBorder="1" applyAlignment="1">
      <alignment horizontal="right" vertical="top"/>
    </xf>
    <xf numFmtId="165" fontId="11" fillId="0" borderId="1" xfId="3" applyNumberFormat="1" applyFont="1" applyBorder="1" applyAlignment="1">
      <alignment horizontal="right" vertical="center" wrapText="1"/>
    </xf>
    <xf numFmtId="0" fontId="8" fillId="0" borderId="0" xfId="0" applyFont="1" applyAlignment="1">
      <alignment vertical="top"/>
    </xf>
    <xf numFmtId="0" fontId="8" fillId="0" borderId="0" xfId="0" applyFont="1" applyFill="1" applyBorder="1" applyAlignment="1">
      <alignment horizontal="justify" vertical="top"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top" wrapText="1"/>
    </xf>
    <xf numFmtId="0" fontId="8" fillId="0" borderId="0" xfId="0" applyFont="1" applyFill="1" applyBorder="1" applyAlignment="1">
      <alignment horizontal="justify" vertical="top"/>
    </xf>
    <xf numFmtId="0" fontId="2" fillId="0" borderId="1" xfId="0" applyFont="1" applyFill="1" applyBorder="1" applyAlignment="1">
      <alignment horizontal="center" vertical="top"/>
    </xf>
    <xf numFmtId="49" fontId="2" fillId="0" borderId="0" xfId="0" applyNumberFormat="1" applyFont="1" applyFill="1" applyBorder="1" applyAlignment="1">
      <alignment horizontal="center" vertical="top" wrapText="1"/>
    </xf>
    <xf numFmtId="0" fontId="8" fillId="0" borderId="0" xfId="0" applyFont="1" applyBorder="1" applyAlignment="1">
      <alignment horizontal="center" vertical="center"/>
    </xf>
    <xf numFmtId="0" fontId="8" fillId="0" borderId="0" xfId="0" applyFont="1" applyBorder="1" applyAlignment="1">
      <alignment wrapText="1"/>
    </xf>
    <xf numFmtId="0" fontId="8" fillId="0" borderId="0" xfId="0" applyFont="1" applyBorder="1" applyAlignment="1">
      <alignment horizontal="center"/>
    </xf>
    <xf numFmtId="0" fontId="2" fillId="0" borderId="1" xfId="0" applyFont="1" applyBorder="1" applyAlignment="1">
      <alignment horizontal="center" vertical="top" wrapText="1"/>
    </xf>
    <xf numFmtId="49" fontId="2" fillId="0" borderId="0" xfId="0" applyNumberFormat="1" applyFont="1" applyBorder="1" applyAlignment="1">
      <alignment horizontal="center" vertical="top" wrapText="1"/>
    </xf>
    <xf numFmtId="0" fontId="9" fillId="0" borderId="1" xfId="0" applyFont="1" applyFill="1" applyBorder="1" applyAlignment="1">
      <alignment horizontal="center" vertical="top" wrapText="1"/>
    </xf>
    <xf numFmtId="165" fontId="2" fillId="0" borderId="1" xfId="0" applyNumberFormat="1" applyFont="1" applyFill="1" applyBorder="1" applyAlignment="1">
      <alignment horizontal="right" vertical="top"/>
    </xf>
    <xf numFmtId="165" fontId="2" fillId="0" borderId="1" xfId="0" applyNumberFormat="1" applyFont="1" applyBorder="1" applyAlignment="1">
      <alignment horizontal="right" vertical="top" wrapText="1"/>
    </xf>
    <xf numFmtId="0" fontId="10" fillId="0" borderId="0" xfId="0" applyFont="1" applyBorder="1" applyAlignment="1">
      <alignment horizontal="left" vertical="center" wrapText="1"/>
    </xf>
    <xf numFmtId="0" fontId="9" fillId="0" borderId="0" xfId="0" applyFont="1" applyBorder="1" applyAlignment="1">
      <alignment horizontal="center" vertical="center"/>
    </xf>
    <xf numFmtId="49" fontId="9" fillId="0" borderId="12" xfId="0" applyNumberFormat="1" applyFont="1" applyFill="1" applyBorder="1" applyAlignment="1">
      <alignment vertical="center" wrapText="1"/>
    </xf>
    <xf numFmtId="0" fontId="10" fillId="0" borderId="0" xfId="0" applyFont="1" applyBorder="1" applyAlignment="1">
      <alignment horizontal="left" vertical="center"/>
    </xf>
    <xf numFmtId="49" fontId="2" fillId="0" borderId="2" xfId="0" applyNumberFormat="1" applyFont="1" applyBorder="1" applyAlignment="1">
      <alignment horizontal="center" vertical="center" wrapText="1"/>
    </xf>
    <xf numFmtId="0" fontId="9" fillId="0" borderId="0" xfId="0" applyFont="1" applyBorder="1" applyAlignment="1">
      <alignment horizontal="left" vertical="center"/>
    </xf>
    <xf numFmtId="49" fontId="2" fillId="0" borderId="0" xfId="0" applyNumberFormat="1" applyFont="1" applyBorder="1" applyAlignment="1">
      <alignment horizontal="center" vertical="center" wrapText="1"/>
    </xf>
    <xf numFmtId="1" fontId="9" fillId="0" borderId="5" xfId="0" applyNumberFormat="1" applyFont="1" applyFill="1" applyBorder="1" applyAlignment="1">
      <alignment horizontal="center" vertical="top"/>
    </xf>
    <xf numFmtId="49" fontId="9" fillId="0" borderId="1" xfId="0" applyNumberFormat="1" applyFont="1" applyFill="1" applyBorder="1" applyAlignment="1">
      <alignment vertical="top" wrapText="1"/>
    </xf>
    <xf numFmtId="9" fontId="9" fillId="0" borderId="1" xfId="0" applyNumberFormat="1" applyFont="1" applyBorder="1" applyAlignment="1">
      <alignment horizontal="center" vertical="top"/>
    </xf>
    <xf numFmtId="0" fontId="9" fillId="0" borderId="1" xfId="0" applyFont="1" applyFill="1" applyBorder="1" applyAlignment="1">
      <alignment horizontal="center" vertical="top"/>
    </xf>
    <xf numFmtId="1" fontId="9" fillId="0" borderId="1" xfId="1" applyNumberFormat="1" applyFont="1" applyFill="1" applyBorder="1" applyAlignment="1">
      <alignment horizontal="center" vertical="top" wrapText="1"/>
    </xf>
    <xf numFmtId="1" fontId="9" fillId="3" borderId="5" xfId="0" applyNumberFormat="1" applyFont="1" applyFill="1" applyBorder="1" applyAlignment="1">
      <alignment horizontal="center" vertical="top"/>
    </xf>
    <xf numFmtId="1" fontId="9" fillId="0" borderId="5" xfId="1" applyNumberFormat="1" applyFont="1" applyBorder="1" applyAlignment="1">
      <alignment horizontal="center" vertical="top" wrapText="1"/>
    </xf>
    <xf numFmtId="1" fontId="9" fillId="0" borderId="1" xfId="0" applyNumberFormat="1" applyFont="1" applyBorder="1" applyAlignment="1">
      <alignment horizontal="center" vertical="top"/>
    </xf>
    <xf numFmtId="0" fontId="9" fillId="0" borderId="5" xfId="0" applyFont="1" applyFill="1" applyBorder="1" applyAlignment="1">
      <alignment horizontal="center" vertical="top"/>
    </xf>
    <xf numFmtId="165" fontId="2" fillId="0" borderId="1" xfId="0" applyNumberFormat="1" applyFont="1" applyBorder="1" applyAlignment="1">
      <alignment horizontal="right"/>
    </xf>
    <xf numFmtId="0" fontId="9" fillId="0" borderId="5" xfId="0" applyFont="1" applyBorder="1" applyAlignment="1">
      <alignment horizontal="center" vertical="top" wrapText="1"/>
    </xf>
    <xf numFmtId="0" fontId="9" fillId="0" borderId="0" xfId="0" applyFont="1" applyBorder="1" applyAlignment="1">
      <alignment horizontal="left" vertical="center" wrapText="1"/>
    </xf>
    <xf numFmtId="0" fontId="0" fillId="5" borderId="1" xfId="0" applyFill="1" applyBorder="1" applyAlignment="1">
      <alignment horizontal="center" wrapText="1"/>
    </xf>
    <xf numFmtId="0" fontId="0" fillId="5" borderId="1" xfId="0" applyFill="1" applyBorder="1" applyAlignment="1">
      <alignment horizontal="center" textRotation="90"/>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49" fontId="14" fillId="5" borderId="1" xfId="0" applyNumberFormat="1" applyFont="1" applyFill="1" applyBorder="1" applyAlignment="1">
      <alignment vertical="top" wrapText="1"/>
    </xf>
    <xf numFmtId="0" fontId="0" fillId="5" borderId="1" xfId="0" applyFill="1" applyBorder="1" applyAlignment="1">
      <alignment vertical="top"/>
    </xf>
    <xf numFmtId="0" fontId="14" fillId="5" borderId="1" xfId="0" applyFont="1" applyFill="1" applyBorder="1" applyAlignment="1">
      <alignment vertical="top"/>
    </xf>
    <xf numFmtId="4" fontId="0" fillId="5" borderId="1" xfId="0" applyNumberFormat="1" applyFill="1" applyBorder="1" applyAlignment="1">
      <alignment vertical="top"/>
    </xf>
    <xf numFmtId="0" fontId="0" fillId="5" borderId="0" xfId="0" applyFill="1" applyBorder="1" applyAlignment="1">
      <alignment vertical="top" wrapText="1"/>
    </xf>
    <xf numFmtId="0" fontId="0" fillId="5" borderId="0" xfId="0" applyFill="1" applyBorder="1" applyAlignment="1">
      <alignment vertical="top"/>
    </xf>
    <xf numFmtId="49" fontId="0" fillId="5" borderId="14" xfId="0" applyNumberFormat="1" applyFont="1" applyFill="1" applyBorder="1" applyAlignment="1">
      <alignment horizontal="center"/>
    </xf>
    <xf numFmtId="49" fontId="14" fillId="3" borderId="1" xfId="0" applyNumberFormat="1" applyFont="1" applyFill="1" applyBorder="1" applyAlignment="1">
      <alignment vertical="top" wrapText="1"/>
    </xf>
    <xf numFmtId="0" fontId="14" fillId="3" borderId="1" xfId="0" applyFont="1" applyFill="1" applyBorder="1" applyAlignment="1">
      <alignment vertical="top"/>
    </xf>
    <xf numFmtId="4" fontId="0" fillId="3" borderId="1" xfId="0" applyNumberFormat="1" applyFill="1" applyBorder="1" applyAlignment="1">
      <alignment vertical="top"/>
    </xf>
    <xf numFmtId="0" fontId="3" fillId="0" borderId="0" xfId="0" applyFont="1"/>
    <xf numFmtId="49" fontId="0" fillId="3" borderId="1" xfId="0" applyNumberFormat="1" applyFill="1" applyBorder="1" applyAlignment="1">
      <alignment wrapText="1"/>
    </xf>
    <xf numFmtId="49" fontId="0" fillId="3" borderId="1" xfId="0" applyNumberFormat="1" applyFill="1" applyBorder="1" applyAlignment="1">
      <alignment horizontal="center"/>
    </xf>
    <xf numFmtId="4" fontId="0" fillId="3" borderId="1" xfId="0" applyNumberFormat="1" applyFill="1" applyBorder="1"/>
    <xf numFmtId="49" fontId="0" fillId="3" borderId="14" xfId="0" applyNumberFormat="1" applyFont="1" applyFill="1" applyBorder="1" applyAlignment="1">
      <alignment horizontal="center"/>
    </xf>
    <xf numFmtId="0" fontId="0" fillId="3" borderId="0" xfId="0" applyFill="1"/>
    <xf numFmtId="49" fontId="0" fillId="3" borderId="14" xfId="0" applyNumberFormat="1" applyFill="1" applyBorder="1" applyAlignment="1">
      <alignment horizontal="center"/>
    </xf>
    <xf numFmtId="0" fontId="0" fillId="3" borderId="1" xfId="0" applyFill="1" applyBorder="1" applyAlignment="1">
      <alignment vertical="top"/>
    </xf>
    <xf numFmtId="0" fontId="16" fillId="5" borderId="0" xfId="0" applyFont="1" applyFill="1" applyBorder="1" applyAlignment="1">
      <alignment horizontal="left" wrapText="1"/>
    </xf>
    <xf numFmtId="0" fontId="0" fillId="5" borderId="0" xfId="0" applyFill="1" applyBorder="1"/>
    <xf numFmtId="0" fontId="0" fillId="0" borderId="0" xfId="0" applyFill="1" applyBorder="1" applyAlignment="1">
      <alignment wrapText="1"/>
    </xf>
    <xf numFmtId="0" fontId="0" fillId="0" borderId="0" xfId="0" applyFill="1" applyBorder="1"/>
    <xf numFmtId="49" fontId="0" fillId="6" borderId="1" xfId="0" applyNumberFormat="1" applyFill="1" applyBorder="1" applyAlignment="1">
      <alignment wrapText="1"/>
    </xf>
    <xf numFmtId="49" fontId="0" fillId="6" borderId="1" xfId="0" applyNumberFormat="1" applyFill="1" applyBorder="1" applyAlignment="1">
      <alignment horizontal="center"/>
    </xf>
    <xf numFmtId="4" fontId="0" fillId="6" borderId="1" xfId="0" applyNumberFormat="1" applyFill="1" applyBorder="1"/>
    <xf numFmtId="49" fontId="0" fillId="0" borderId="14" xfId="0" applyNumberFormat="1" applyFont="1" applyFill="1" applyBorder="1" applyAlignment="1">
      <alignment horizontal="center"/>
    </xf>
    <xf numFmtId="49" fontId="0" fillId="0" borderId="0" xfId="0" applyNumberFormat="1" applyFont="1" applyFill="1" applyBorder="1" applyAlignment="1">
      <alignment horizontal="center"/>
    </xf>
    <xf numFmtId="4" fontId="0" fillId="5" borderId="0" xfId="0" applyNumberFormat="1" applyFill="1" applyBorder="1" applyAlignment="1">
      <alignment vertical="top"/>
    </xf>
    <xf numFmtId="4" fontId="0" fillId="0" borderId="0" xfId="0" applyNumberFormat="1"/>
    <xf numFmtId="49" fontId="14" fillId="3" borderId="0" xfId="0" applyNumberFormat="1" applyFont="1" applyFill="1" applyBorder="1" applyAlignment="1">
      <alignment vertical="top" wrapText="1"/>
    </xf>
    <xf numFmtId="0" fontId="0" fillId="3" borderId="0" xfId="0" applyFill="1" applyBorder="1" applyAlignment="1">
      <alignment vertical="top"/>
    </xf>
    <xf numFmtId="0" fontId="14" fillId="3" borderId="0" xfId="0" applyFont="1" applyFill="1" applyBorder="1" applyAlignment="1">
      <alignment vertical="top"/>
    </xf>
    <xf numFmtId="4" fontId="0" fillId="3" borderId="0" xfId="0" applyNumberFormat="1" applyFill="1" applyBorder="1" applyAlignment="1">
      <alignment vertical="top"/>
    </xf>
    <xf numFmtId="0" fontId="8" fillId="0" borderId="5" xfId="0" applyFont="1" applyFill="1" applyBorder="1" applyAlignment="1">
      <alignment horizontal="justify" vertical="top" wrapText="1"/>
    </xf>
    <xf numFmtId="0" fontId="9" fillId="0" borderId="5" xfId="0" applyFont="1" applyBorder="1" applyAlignment="1">
      <alignment horizontal="justify" vertical="top"/>
    </xf>
    <xf numFmtId="164" fontId="9" fillId="0" borderId="1" xfId="0" applyNumberFormat="1" applyFont="1" applyFill="1" applyBorder="1" applyAlignment="1">
      <alignment horizontal="justify" vertical="top"/>
    </xf>
    <xf numFmtId="49" fontId="9" fillId="0" borderId="1" xfId="0" applyNumberFormat="1" applyFont="1" applyFill="1" applyBorder="1" applyAlignment="1">
      <alignment horizontal="justify" vertical="top" wrapText="1"/>
    </xf>
    <xf numFmtId="0" fontId="9" fillId="0" borderId="1" xfId="0" applyFont="1" applyFill="1" applyBorder="1" applyAlignment="1">
      <alignment horizontal="justify" vertical="top" wrapText="1"/>
    </xf>
    <xf numFmtId="1" fontId="9" fillId="0" borderId="1" xfId="0" applyNumberFormat="1" applyFont="1" applyBorder="1" applyAlignment="1">
      <alignment horizontal="justify" vertical="top" wrapText="1"/>
    </xf>
    <xf numFmtId="165" fontId="9" fillId="0" borderId="1" xfId="0" applyNumberFormat="1" applyFont="1" applyFill="1" applyBorder="1" applyAlignment="1">
      <alignment horizontal="right" vertical="top"/>
    </xf>
    <xf numFmtId="165" fontId="2" fillId="0" borderId="0" xfId="0" applyNumberFormat="1" applyFont="1" applyBorder="1" applyAlignment="1">
      <alignment horizontal="right"/>
    </xf>
    <xf numFmtId="0" fontId="2" fillId="4" borderId="1" xfId="0" applyFont="1" applyFill="1" applyBorder="1" applyAlignment="1">
      <alignment horizontal="center" vertical="center" wrapText="1"/>
    </xf>
    <xf numFmtId="0" fontId="9" fillId="0" borderId="5" xfId="0" applyFont="1" applyBorder="1" applyAlignment="1">
      <alignment horizontal="justify" vertical="top" wrapText="1"/>
    </xf>
    <xf numFmtId="0" fontId="9" fillId="0" borderId="5" xfId="0" applyFont="1" applyFill="1" applyBorder="1" applyAlignment="1">
      <alignment horizontal="justify" vertical="top" wrapText="1"/>
    </xf>
    <xf numFmtId="0" fontId="9" fillId="0" borderId="1" xfId="0" applyFont="1" applyBorder="1" applyAlignment="1">
      <alignment horizontal="justify" vertical="top" wrapText="1"/>
    </xf>
    <xf numFmtId="0" fontId="2" fillId="0" borderId="1" xfId="0" applyFont="1" applyBorder="1" applyAlignment="1">
      <alignment horizontal="left" vertical="center" wrapText="1"/>
    </xf>
    <xf numFmtId="0" fontId="2" fillId="0" borderId="0" xfId="0" applyFont="1" applyBorder="1"/>
    <xf numFmtId="0" fontId="8" fillId="0" borderId="0" xfId="0" applyFont="1" applyBorder="1" applyAlignment="1">
      <alignment horizontal="left" vertical="top"/>
    </xf>
    <xf numFmtId="0" fontId="2" fillId="0" borderId="0" xfId="0" applyFont="1" applyBorder="1" applyAlignment="1">
      <alignment vertical="center" wrapText="1"/>
    </xf>
    <xf numFmtId="0" fontId="8" fillId="0" borderId="0" xfId="0" applyFont="1" applyBorder="1" applyAlignment="1">
      <alignment vertical="top"/>
    </xf>
    <xf numFmtId="0" fontId="2" fillId="7" borderId="0" xfId="0" applyFont="1" applyFill="1" applyBorder="1" applyAlignment="1">
      <alignment vertical="center"/>
    </xf>
    <xf numFmtId="0" fontId="9" fillId="7" borderId="0" xfId="0" applyFont="1" applyFill="1" applyBorder="1" applyAlignment="1">
      <alignment horizontal="justify" vertical="top" wrapText="1"/>
    </xf>
    <xf numFmtId="49" fontId="9" fillId="7" borderId="0" xfId="0" applyNumberFormat="1" applyFont="1" applyFill="1" applyBorder="1" applyAlignment="1">
      <alignment horizontal="justify" vertical="top" wrapText="1"/>
    </xf>
    <xf numFmtId="0" fontId="9" fillId="7" borderId="0" xfId="0" applyFont="1" applyFill="1" applyBorder="1" applyAlignment="1">
      <alignment horizontal="center" vertical="center" wrapText="1"/>
    </xf>
    <xf numFmtId="0" fontId="2" fillId="7" borderId="0" xfId="0" applyFont="1" applyFill="1" applyBorder="1"/>
    <xf numFmtId="0" fontId="2" fillId="7" borderId="0" xfId="0" applyFont="1" applyFill="1" applyBorder="1" applyAlignment="1">
      <alignment vertical="center" wrapText="1"/>
    </xf>
    <xf numFmtId="0" fontId="2" fillId="7" borderId="0" xfId="0" applyFont="1" applyFill="1" applyBorder="1" applyAlignment="1"/>
    <xf numFmtId="0" fontId="2" fillId="4" borderId="1" xfId="0" applyFont="1" applyFill="1" applyBorder="1" applyAlignment="1">
      <alignment horizontal="center" vertical="center" wrapText="1"/>
    </xf>
    <xf numFmtId="0" fontId="9" fillId="0" borderId="1" xfId="0" applyFont="1" applyBorder="1" applyAlignment="1">
      <alignment vertical="top" wrapText="1"/>
    </xf>
    <xf numFmtId="0" fontId="23" fillId="3" borderId="5" xfId="0" applyFont="1" applyFill="1" applyBorder="1" applyAlignment="1">
      <alignment horizontal="justify" vertical="top" wrapText="1"/>
    </xf>
    <xf numFmtId="49" fontId="23" fillId="3" borderId="5" xfId="0" applyNumberFormat="1" applyFont="1" applyFill="1" applyBorder="1" applyAlignment="1">
      <alignment horizontal="justify" vertical="top" wrapText="1"/>
    </xf>
    <xf numFmtId="0" fontId="23" fillId="3" borderId="5" xfId="2" applyFont="1" applyFill="1" applyBorder="1" applyAlignment="1">
      <alignment horizontal="justify" vertical="top" wrapText="1"/>
    </xf>
    <xf numFmtId="0" fontId="23" fillId="3" borderId="1" xfId="0" applyFont="1" applyFill="1" applyBorder="1" applyAlignment="1">
      <alignment horizontal="justify" vertical="top"/>
    </xf>
    <xf numFmtId="0" fontId="23" fillId="3" borderId="1" xfId="0" applyFont="1" applyFill="1" applyBorder="1" applyAlignment="1">
      <alignment horizontal="justify" vertical="top" wrapText="1"/>
    </xf>
    <xf numFmtId="0" fontId="23" fillId="3" borderId="5" xfId="0" applyFont="1" applyFill="1" applyBorder="1" applyAlignment="1">
      <alignment horizontal="center" vertical="top"/>
    </xf>
    <xf numFmtId="9" fontId="23" fillId="3" borderId="5" xfId="0" applyNumberFormat="1" applyFont="1" applyFill="1" applyBorder="1" applyAlignment="1">
      <alignment horizontal="center" vertical="top"/>
    </xf>
    <xf numFmtId="1" fontId="23" fillId="3" borderId="5" xfId="0" applyNumberFormat="1" applyFont="1" applyFill="1" applyBorder="1" applyAlignment="1">
      <alignment horizontal="justify" vertical="top"/>
    </xf>
    <xf numFmtId="164" fontId="23" fillId="3" borderId="1" xfId="0" applyNumberFormat="1" applyFont="1" applyFill="1" applyBorder="1" applyAlignment="1">
      <alignment horizontal="justify" vertical="top"/>
    </xf>
    <xf numFmtId="165" fontId="23" fillId="3" borderId="1" xfId="3" applyNumberFormat="1" applyFont="1" applyFill="1" applyBorder="1" applyAlignment="1">
      <alignment horizontal="right" vertical="top"/>
    </xf>
    <xf numFmtId="49" fontId="23" fillId="3" borderId="1" xfId="0" applyNumberFormat="1" applyFont="1" applyFill="1" applyBorder="1" applyAlignment="1">
      <alignment horizontal="justify" vertical="top" wrapText="1"/>
    </xf>
    <xf numFmtId="0" fontId="10" fillId="0" borderId="0" xfId="0" applyFont="1" applyAlignment="1"/>
    <xf numFmtId="0" fontId="8" fillId="0" borderId="1" xfId="0" applyFont="1" applyBorder="1" applyAlignment="1">
      <alignment vertical="top" wrapText="1"/>
    </xf>
    <xf numFmtId="0" fontId="8" fillId="0" borderId="0" xfId="0" applyFont="1" applyBorder="1" applyAlignment="1">
      <alignment vertical="top" wrapText="1"/>
    </xf>
    <xf numFmtId="0" fontId="9" fillId="0" borderId="1" xfId="2" applyFont="1" applyFill="1" applyBorder="1" applyAlignment="1">
      <alignment horizontal="justify" vertical="top" wrapText="1"/>
    </xf>
    <xf numFmtId="0" fontId="9" fillId="0" borderId="1" xfId="0" applyFont="1" applyFill="1" applyBorder="1" applyAlignment="1">
      <alignment horizontal="justify" vertical="top"/>
    </xf>
    <xf numFmtId="1" fontId="9" fillId="0" borderId="1" xfId="0" applyNumberFormat="1" applyFont="1" applyFill="1" applyBorder="1" applyAlignment="1">
      <alignment horizontal="center" vertical="top" wrapText="1"/>
    </xf>
    <xf numFmtId="9" fontId="9" fillId="0" borderId="1" xfId="0" applyNumberFormat="1" applyFont="1" applyFill="1" applyBorder="1" applyAlignment="1">
      <alignment horizontal="center" vertical="top" wrapText="1"/>
    </xf>
    <xf numFmtId="1" fontId="9" fillId="0" borderId="1" xfId="0" applyNumberFormat="1" applyFont="1" applyFill="1" applyBorder="1" applyAlignment="1">
      <alignment horizontal="justify" vertical="top"/>
    </xf>
    <xf numFmtId="0" fontId="9" fillId="7" borderId="1" xfId="0" applyFont="1" applyFill="1" applyBorder="1" applyAlignment="1">
      <alignment horizontal="justify" vertical="top" wrapText="1"/>
    </xf>
    <xf numFmtId="0" fontId="9" fillId="0" borderId="5" xfId="0" applyFont="1" applyBorder="1" applyAlignment="1">
      <alignment vertical="top" wrapText="1"/>
    </xf>
    <xf numFmtId="0" fontId="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5" xfId="0" applyFont="1" applyFill="1" applyBorder="1" applyAlignment="1">
      <alignment horizontal="justify" vertical="top" wrapText="1"/>
    </xf>
    <xf numFmtId="0" fontId="9" fillId="0" borderId="4" xfId="0" applyFont="1" applyFill="1" applyBorder="1" applyAlignment="1">
      <alignment horizontal="justify" vertical="top" wrapText="1"/>
    </xf>
    <xf numFmtId="0" fontId="9" fillId="0" borderId="5" xfId="0" applyFont="1" applyBorder="1" applyAlignment="1">
      <alignment horizontal="justify" vertical="top" wrapText="1"/>
    </xf>
    <xf numFmtId="0" fontId="2" fillId="0" borderId="0" xfId="0" applyFont="1" applyBorder="1" applyAlignment="1">
      <alignment horizontal="left"/>
    </xf>
    <xf numFmtId="0" fontId="27" fillId="0" borderId="4" xfId="0" applyFont="1" applyFill="1" applyBorder="1" applyAlignment="1">
      <alignment horizontal="justify" vertical="top"/>
    </xf>
    <xf numFmtId="165" fontId="2" fillId="0" borderId="1" xfId="3" applyNumberFormat="1" applyFont="1" applyBorder="1" applyAlignment="1">
      <alignment horizontal="right" vertical="center"/>
    </xf>
    <xf numFmtId="164" fontId="9" fillId="0" borderId="1" xfId="0" applyNumberFormat="1" applyFont="1" applyFill="1" applyBorder="1" applyAlignment="1">
      <alignment horizontal="right" vertical="top"/>
    </xf>
    <xf numFmtId="164" fontId="9" fillId="0" borderId="1" xfId="0" applyNumberFormat="1" applyFont="1" applyFill="1" applyBorder="1" applyAlignment="1">
      <alignment horizontal="center" vertical="center"/>
    </xf>
    <xf numFmtId="165" fontId="2" fillId="0" borderId="1" xfId="3" applyNumberFormat="1" applyFont="1" applyBorder="1" applyAlignment="1">
      <alignment horizontal="right"/>
    </xf>
    <xf numFmtId="1" fontId="9" fillId="0" borderId="5" xfId="0" applyNumberFormat="1" applyFont="1" applyFill="1" applyBorder="1" applyAlignment="1">
      <alignment horizontal="justify" vertical="top"/>
    </xf>
    <xf numFmtId="0" fontId="9" fillId="0" borderId="5" xfId="2" applyFont="1" applyFill="1" applyBorder="1" applyAlignment="1">
      <alignment horizontal="justify" vertical="top" wrapText="1"/>
    </xf>
    <xf numFmtId="9" fontId="9" fillId="0" borderId="1" xfId="0" applyNumberFormat="1" applyFont="1" applyFill="1" applyBorder="1" applyAlignment="1">
      <alignment horizontal="center" vertical="top"/>
    </xf>
    <xf numFmtId="0" fontId="9" fillId="0" borderId="7" xfId="0" applyFont="1" applyFill="1" applyBorder="1" applyAlignment="1">
      <alignment horizontal="justify" vertical="top" wrapText="1"/>
    </xf>
    <xf numFmtId="0" fontId="2" fillId="0" borderId="11" xfId="0" applyFont="1" applyBorder="1" applyAlignment="1">
      <alignment horizontal="left" vertical="top"/>
    </xf>
    <xf numFmtId="0" fontId="2" fillId="0" borderId="14" xfId="0" applyFont="1" applyBorder="1" applyAlignment="1">
      <alignment vertical="center"/>
    </xf>
    <xf numFmtId="0" fontId="2" fillId="0" borderId="14" xfId="0" applyFont="1" applyBorder="1"/>
    <xf numFmtId="0" fontId="2" fillId="0" borderId="9" xfId="0" applyFont="1" applyBorder="1"/>
    <xf numFmtId="165" fontId="9" fillId="0" borderId="5" xfId="3" applyNumberFormat="1" applyFont="1" applyFill="1" applyBorder="1" applyAlignment="1">
      <alignment vertical="top"/>
    </xf>
    <xf numFmtId="165" fontId="9" fillId="0" borderId="4" xfId="3" applyNumberFormat="1" applyFont="1" applyFill="1" applyBorder="1" applyAlignment="1">
      <alignment vertical="top"/>
    </xf>
    <xf numFmtId="0" fontId="9" fillId="0" borderId="3"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4" xfId="0" applyFont="1" applyFill="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Fill="1" applyBorder="1" applyAlignment="1">
      <alignment horizontal="center" vertical="top"/>
    </xf>
    <xf numFmtId="0" fontId="2" fillId="0" borderId="3" xfId="0" applyFont="1" applyFill="1" applyBorder="1" applyAlignment="1">
      <alignment horizontal="center" vertical="top"/>
    </xf>
    <xf numFmtId="0" fontId="9" fillId="0" borderId="5" xfId="0" applyFont="1" applyFill="1" applyBorder="1" applyAlignment="1">
      <alignment horizontal="justify" vertical="top" wrapText="1"/>
    </xf>
    <xf numFmtId="0" fontId="9" fillId="0" borderId="4" xfId="0" applyFont="1" applyFill="1" applyBorder="1" applyAlignment="1">
      <alignment horizontal="justify" vertical="top"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4" fillId="2"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0" xfId="0" applyFont="1" applyBorder="1" applyAlignment="1">
      <alignment horizont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top"/>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2" fillId="0" borderId="12" xfId="0" applyFont="1" applyBorder="1" applyAlignment="1">
      <alignment horizontal="center"/>
    </xf>
    <xf numFmtId="0" fontId="8"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1" fontId="9" fillId="0" borderId="5" xfId="0" applyNumberFormat="1" applyFont="1" applyFill="1" applyBorder="1" applyAlignment="1">
      <alignment horizontal="justify" vertical="top" wrapText="1"/>
    </xf>
    <xf numFmtId="0" fontId="27" fillId="0" borderId="4" xfId="0" applyFont="1" applyFill="1" applyBorder="1" applyAlignment="1">
      <alignment horizontal="justify" vertical="top" wrapText="1"/>
    </xf>
    <xf numFmtId="9" fontId="9" fillId="0" borderId="5" xfId="0" applyNumberFormat="1" applyFont="1" applyFill="1" applyBorder="1" applyAlignment="1">
      <alignment horizontal="center" vertical="top" wrapText="1"/>
    </xf>
    <xf numFmtId="9" fontId="9" fillId="0" borderId="4" xfId="0" applyNumberFormat="1" applyFont="1" applyFill="1" applyBorder="1" applyAlignment="1">
      <alignment horizontal="center" vertical="top" wrapText="1"/>
    </xf>
    <xf numFmtId="0" fontId="9" fillId="0" borderId="1" xfId="0" applyFont="1" applyFill="1" applyBorder="1" applyAlignment="1">
      <alignment horizontal="justify" vertical="top" wrapText="1"/>
    </xf>
    <xf numFmtId="0" fontId="2" fillId="0" borderId="14" xfId="0" applyFont="1" applyBorder="1" applyAlignment="1">
      <alignment horizontal="center"/>
    </xf>
    <xf numFmtId="0" fontId="9" fillId="0" borderId="1" xfId="0" applyFont="1" applyBorder="1" applyAlignment="1">
      <alignment horizontal="left" vertical="center" wrapText="1"/>
    </xf>
    <xf numFmtId="0" fontId="2" fillId="7" borderId="0" xfId="0" applyFont="1" applyFill="1" applyBorder="1" applyAlignment="1">
      <alignment horizontal="left" vertical="center" wrapText="1"/>
    </xf>
    <xf numFmtId="0" fontId="8" fillId="0" borderId="5" xfId="0" applyFont="1" applyBorder="1" applyAlignment="1">
      <alignment horizontal="justify" vertical="top" wrapText="1"/>
    </xf>
    <xf numFmtId="0" fontId="8" fillId="0" borderId="4" xfId="0" applyFont="1" applyBorder="1" applyAlignment="1">
      <alignment horizontal="justify" vertical="top"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left"/>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0" borderId="1" xfId="0" applyFont="1" applyBorder="1" applyAlignment="1">
      <alignment horizontal="justify" vertical="top" wrapText="1"/>
    </xf>
    <xf numFmtId="3" fontId="2" fillId="4" borderId="5"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4"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9" fillId="0" borderId="5" xfId="0" applyFont="1" applyBorder="1" applyAlignment="1">
      <alignment horizontal="justify" vertical="top" wrapText="1"/>
    </xf>
    <xf numFmtId="0" fontId="27" fillId="0" borderId="4" xfId="0" applyFont="1" applyBorder="1" applyAlignment="1">
      <alignment horizontal="justify" vertical="top" wrapText="1"/>
    </xf>
    <xf numFmtId="0" fontId="27" fillId="0" borderId="8" xfId="0" applyFont="1" applyBorder="1" applyAlignment="1">
      <alignment horizontal="justify" vertical="top" wrapText="1"/>
    </xf>
    <xf numFmtId="165" fontId="9" fillId="0" borderId="5" xfId="3" applyNumberFormat="1" applyFont="1" applyFill="1" applyBorder="1" applyAlignment="1">
      <alignment horizontal="center" vertical="top"/>
    </xf>
    <xf numFmtId="165" fontId="9" fillId="0" borderId="4" xfId="3" applyNumberFormat="1" applyFont="1" applyFill="1" applyBorder="1" applyAlignment="1">
      <alignment horizontal="center" vertical="top"/>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27" fillId="0" borderId="8" xfId="0" applyFont="1" applyBorder="1" applyAlignment="1">
      <alignment horizontal="left" vertical="top" wrapText="1"/>
    </xf>
    <xf numFmtId="0" fontId="27" fillId="0" borderId="4" xfId="0" applyFont="1" applyBorder="1" applyAlignment="1">
      <alignment horizontal="left" vertical="top" wrapText="1"/>
    </xf>
    <xf numFmtId="0" fontId="9" fillId="0" borderId="8" xfId="0" applyFont="1" applyBorder="1" applyAlignment="1">
      <alignment horizontal="justify" vertical="top" wrapText="1"/>
    </xf>
    <xf numFmtId="0" fontId="9" fillId="0" borderId="8" xfId="0" applyFont="1" applyFill="1" applyBorder="1" applyAlignment="1">
      <alignment horizontal="justify"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24" fillId="4" borderId="0" xfId="0" applyFont="1" applyFill="1" applyAlignment="1">
      <alignment horizontal="left" vertical="top" wrapText="1"/>
    </xf>
    <xf numFmtId="49" fontId="13" fillId="5" borderId="0" xfId="0" applyNumberFormat="1" applyFont="1" applyFill="1" applyBorder="1" applyAlignment="1">
      <alignment horizontal="center"/>
    </xf>
    <xf numFmtId="0" fontId="13" fillId="5" borderId="0" xfId="0" applyFont="1" applyFill="1" applyBorder="1" applyAlignment="1">
      <alignment horizontal="center"/>
    </xf>
  </cellXfs>
  <cellStyles count="4">
    <cellStyle name="Moneda" xfId="3" builtinId="4"/>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pesny/Documents/2019/Formulacion%20POI-2019%20por%20U.E.Pre_RX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refreshError="1"/>
      <sheetData sheetId="1" refreshError="1"/>
      <sheetData sheetId="2" refreshError="1"/>
      <sheetData sheetId="3" refreshError="1"/>
      <sheetData sheetId="4" refreshError="1">
        <row r="257">
          <cell r="E257">
            <v>54829815.700000003</v>
          </cell>
        </row>
        <row r="261">
          <cell r="E261">
            <v>2900000</v>
          </cell>
        </row>
        <row r="271">
          <cell r="E271">
            <v>191900000</v>
          </cell>
        </row>
        <row r="274">
          <cell r="E274">
            <v>300000</v>
          </cell>
        </row>
        <row r="278">
          <cell r="E278">
            <v>400000</v>
          </cell>
        </row>
        <row r="1560">
          <cell r="E1560">
            <v>86566218.510000005</v>
          </cell>
        </row>
        <row r="1564">
          <cell r="E1564">
            <v>2250000</v>
          </cell>
        </row>
        <row r="1570">
          <cell r="E1570">
            <v>4400000</v>
          </cell>
        </row>
        <row r="1575">
          <cell r="E1575">
            <v>50650000</v>
          </cell>
        </row>
        <row r="1597">
          <cell r="E1597">
            <v>245902370.13</v>
          </cell>
        </row>
        <row r="1605">
          <cell r="E1605">
            <v>3400000</v>
          </cell>
        </row>
        <row r="1614">
          <cell r="E1614">
            <v>12050000</v>
          </cell>
        </row>
        <row r="1618">
          <cell r="E1618">
            <v>57500000</v>
          </cell>
        </row>
        <row r="1621">
          <cell r="E1621">
            <v>1000000</v>
          </cell>
        </row>
        <row r="1628">
          <cell r="E1628">
            <v>18350000</v>
          </cell>
        </row>
        <row r="1632">
          <cell r="E1632">
            <v>1500000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topLeftCell="A13" zoomScale="60" zoomScaleNormal="60" zoomScaleSheetLayoutView="96" workbookViewId="0">
      <selection activeCell="N13" sqref="N13"/>
    </sheetView>
  </sheetViews>
  <sheetFormatPr baseColWidth="10" defaultColWidth="11.42578125" defaultRowHeight="13.5" x14ac:dyDescent="0.25"/>
  <cols>
    <col min="1" max="1" width="49" style="2" customWidth="1"/>
    <col min="2" max="2" width="46.28515625" style="2" customWidth="1"/>
    <col min="3" max="3" width="37.85546875" style="13" customWidth="1"/>
    <col min="4" max="4" width="27.7109375" style="2" customWidth="1"/>
    <col min="5" max="5" width="12.85546875" style="14" customWidth="1"/>
    <col min="6" max="6" width="20.7109375" style="15" customWidth="1"/>
    <col min="7" max="7" width="18.140625" style="18" customWidth="1"/>
    <col min="8" max="10" width="8.7109375" style="2" customWidth="1"/>
    <col min="11" max="11" width="9.5703125" style="2" customWidth="1"/>
    <col min="12" max="12" width="12.7109375" style="2" hidden="1" customWidth="1"/>
    <col min="13" max="13" width="16.7109375" style="2" hidden="1" customWidth="1"/>
    <col min="14" max="14" width="33.7109375" style="2" customWidth="1"/>
    <col min="15" max="15" width="179" style="16" hidden="1" customWidth="1"/>
    <col min="16" max="16" width="85.28515625" style="2" customWidth="1"/>
    <col min="17" max="17" width="14.7109375" style="2" hidden="1" customWidth="1"/>
    <col min="18" max="18" width="24.7109375" style="2" hidden="1" customWidth="1"/>
    <col min="19" max="20" width="18.7109375" style="2" hidden="1" customWidth="1"/>
    <col min="21" max="16384" width="11.42578125" style="2"/>
  </cols>
  <sheetData>
    <row r="1" spans="1:20" ht="21" x14ac:dyDescent="0.35">
      <c r="A1" s="218" t="s">
        <v>191</v>
      </c>
      <c r="B1" s="218"/>
      <c r="C1" s="218"/>
      <c r="D1" s="218"/>
      <c r="E1" s="218"/>
      <c r="F1" s="218"/>
      <c r="G1" s="218"/>
      <c r="H1" s="218"/>
      <c r="I1" s="218"/>
      <c r="J1" s="218"/>
      <c r="K1" s="218"/>
      <c r="L1" s="218"/>
      <c r="M1" s="218"/>
      <c r="N1" s="218"/>
      <c r="O1" s="218"/>
      <c r="P1" s="218"/>
      <c r="Q1" s="1"/>
      <c r="R1" s="1"/>
      <c r="S1" s="1"/>
      <c r="T1" s="1"/>
    </row>
    <row r="2" spans="1:20" ht="48" customHeight="1" x14ac:dyDescent="0.25">
      <c r="A2" s="186" t="s">
        <v>0</v>
      </c>
      <c r="B2" s="216" t="s">
        <v>1</v>
      </c>
      <c r="C2" s="217"/>
      <c r="D2" s="217"/>
      <c r="E2" s="217"/>
      <c r="F2" s="217"/>
      <c r="G2" s="217"/>
      <c r="H2" s="217"/>
      <c r="I2" s="217"/>
      <c r="J2" s="217"/>
      <c r="K2" s="217"/>
      <c r="L2" s="217"/>
      <c r="M2" s="217"/>
      <c r="N2" s="217"/>
      <c r="O2" s="217"/>
      <c r="P2" s="217"/>
      <c r="Q2" s="3"/>
      <c r="R2" s="3"/>
      <c r="S2" s="4"/>
      <c r="T2" s="4"/>
    </row>
    <row r="3" spans="1:20" ht="93" customHeight="1" x14ac:dyDescent="0.25">
      <c r="A3" s="186" t="s">
        <v>2</v>
      </c>
      <c r="B3" s="216" t="s">
        <v>3</v>
      </c>
      <c r="C3" s="217"/>
      <c r="D3" s="217"/>
      <c r="E3" s="217"/>
      <c r="F3" s="217"/>
      <c r="G3" s="217"/>
      <c r="H3" s="217"/>
      <c r="I3" s="217"/>
      <c r="J3" s="217"/>
      <c r="K3" s="217"/>
      <c r="L3" s="217"/>
      <c r="M3" s="217"/>
      <c r="N3" s="217"/>
      <c r="O3" s="217"/>
      <c r="P3" s="217"/>
      <c r="Q3" s="3"/>
      <c r="R3" s="3"/>
      <c r="S3" s="4"/>
      <c r="T3" s="4"/>
    </row>
    <row r="4" spans="1:20" ht="20.100000000000001" customHeight="1" x14ac:dyDescent="0.25">
      <c r="A4" s="187"/>
      <c r="B4" s="26"/>
      <c r="C4" s="26"/>
      <c r="D4" s="26"/>
      <c r="E4" s="26"/>
      <c r="F4" s="26"/>
      <c r="G4" s="26"/>
      <c r="H4" s="26"/>
      <c r="I4" s="26"/>
      <c r="J4" s="26"/>
      <c r="K4" s="26"/>
      <c r="L4" s="26"/>
      <c r="M4" s="26"/>
      <c r="N4" s="26"/>
      <c r="O4" s="27"/>
      <c r="P4" s="28"/>
      <c r="Q4" s="3"/>
      <c r="R4" s="3"/>
      <c r="S4" s="4"/>
      <c r="T4" s="4"/>
    </row>
    <row r="5" spans="1:20" ht="20.100000000000001" customHeight="1" x14ac:dyDescent="0.35">
      <c r="A5" s="188" t="s">
        <v>4</v>
      </c>
      <c r="B5" s="137" t="s">
        <v>5</v>
      </c>
      <c r="C5" s="140"/>
      <c r="D5" s="222" t="s">
        <v>187</v>
      </c>
      <c r="E5" s="222"/>
      <c r="F5" s="222"/>
      <c r="G5" s="222"/>
      <c r="H5" s="139"/>
      <c r="I5" s="139"/>
      <c r="J5" s="139"/>
      <c r="K5" s="139"/>
      <c r="L5" s="139"/>
      <c r="M5" s="139"/>
      <c r="N5" s="139"/>
      <c r="O5" s="139"/>
      <c r="P5" s="139"/>
    </row>
    <row r="6" spans="1:20" ht="20.100000000000001" customHeight="1" x14ac:dyDescent="0.35">
      <c r="A6" s="189"/>
      <c r="B6" s="211"/>
      <c r="C6" s="211"/>
      <c r="D6" s="139"/>
      <c r="E6" s="139"/>
      <c r="F6" s="139"/>
      <c r="G6" s="139"/>
      <c r="H6" s="139"/>
      <c r="I6" s="139"/>
      <c r="J6" s="139"/>
      <c r="K6" s="139"/>
      <c r="L6" s="139"/>
      <c r="M6" s="139"/>
      <c r="N6" s="139"/>
      <c r="O6" s="139"/>
      <c r="P6" s="139"/>
    </row>
    <row r="7" spans="1:20" ht="29.25" customHeight="1" x14ac:dyDescent="0.35">
      <c r="A7" s="212" t="s">
        <v>8</v>
      </c>
      <c r="B7" s="214" t="s">
        <v>9</v>
      </c>
      <c r="C7" s="213" t="s">
        <v>10</v>
      </c>
      <c r="D7" s="213"/>
      <c r="E7" s="213"/>
      <c r="F7" s="213"/>
      <c r="G7" s="213"/>
      <c r="H7" s="213"/>
      <c r="I7" s="213"/>
      <c r="J7" s="213"/>
      <c r="K7" s="213"/>
      <c r="L7" s="212" t="s">
        <v>78</v>
      </c>
      <c r="M7" s="212" t="s">
        <v>79</v>
      </c>
      <c r="N7" s="220" t="s">
        <v>219</v>
      </c>
      <c r="O7" s="221" t="s">
        <v>83</v>
      </c>
      <c r="P7" s="212" t="s">
        <v>20</v>
      </c>
      <c r="Q7" s="202" t="s">
        <v>11</v>
      </c>
      <c r="R7" s="202" t="s">
        <v>12</v>
      </c>
      <c r="S7" s="207" t="s">
        <v>13</v>
      </c>
      <c r="T7" s="208"/>
    </row>
    <row r="8" spans="1:20" ht="13.5" customHeight="1" x14ac:dyDescent="0.25">
      <c r="A8" s="212"/>
      <c r="B8" s="214"/>
      <c r="C8" s="215" t="s">
        <v>14</v>
      </c>
      <c r="D8" s="212" t="s">
        <v>15</v>
      </c>
      <c r="E8" s="212" t="s">
        <v>16</v>
      </c>
      <c r="F8" s="212" t="s">
        <v>17</v>
      </c>
      <c r="G8" s="212" t="s">
        <v>18</v>
      </c>
      <c r="H8" s="212" t="s">
        <v>19</v>
      </c>
      <c r="I8" s="212"/>
      <c r="J8" s="212"/>
      <c r="K8" s="212"/>
      <c r="L8" s="219"/>
      <c r="M8" s="219"/>
      <c r="N8" s="220"/>
      <c r="O8" s="221"/>
      <c r="P8" s="212"/>
      <c r="Q8" s="203" t="s">
        <v>11</v>
      </c>
      <c r="R8" s="205"/>
      <c r="S8" s="209"/>
      <c r="T8" s="210"/>
    </row>
    <row r="9" spans="1:20" ht="21" x14ac:dyDescent="0.25">
      <c r="A9" s="212"/>
      <c r="B9" s="214"/>
      <c r="C9" s="215"/>
      <c r="D9" s="212"/>
      <c r="E9" s="212"/>
      <c r="F9" s="212"/>
      <c r="G9" s="212"/>
      <c r="H9" s="132" t="s">
        <v>21</v>
      </c>
      <c r="I9" s="132" t="s">
        <v>22</v>
      </c>
      <c r="J9" s="132" t="s">
        <v>23</v>
      </c>
      <c r="K9" s="132" t="s">
        <v>24</v>
      </c>
      <c r="L9" s="219"/>
      <c r="M9" s="219"/>
      <c r="N9" s="220"/>
      <c r="O9" s="221"/>
      <c r="P9" s="212"/>
      <c r="Q9" s="204"/>
      <c r="R9" s="206"/>
      <c r="S9" s="20" t="s">
        <v>25</v>
      </c>
      <c r="T9" s="20" t="s">
        <v>26</v>
      </c>
    </row>
    <row r="10" spans="1:20" ht="226.5" customHeight="1" x14ac:dyDescent="0.25">
      <c r="A10" s="193" t="s">
        <v>188</v>
      </c>
      <c r="B10" s="185" t="s">
        <v>76</v>
      </c>
      <c r="C10" s="173" t="s">
        <v>207</v>
      </c>
      <c r="D10" s="173" t="s">
        <v>59</v>
      </c>
      <c r="E10" s="173" t="s">
        <v>39</v>
      </c>
      <c r="F10" s="173" t="s">
        <v>60</v>
      </c>
      <c r="G10" s="173" t="s">
        <v>61</v>
      </c>
      <c r="H10" s="82">
        <v>1</v>
      </c>
      <c r="I10" s="82">
        <v>1</v>
      </c>
      <c r="J10" s="49">
        <v>1</v>
      </c>
      <c r="K10" s="82">
        <v>1</v>
      </c>
      <c r="L10" s="182">
        <v>1</v>
      </c>
      <c r="M10" s="126">
        <v>200000</v>
      </c>
      <c r="N10" s="130">
        <f>+[1]SALIDA!$E$261</f>
        <v>2900000</v>
      </c>
      <c r="O10" s="127" t="s">
        <v>96</v>
      </c>
      <c r="P10" s="174" t="s">
        <v>203</v>
      </c>
      <c r="Q10" s="5"/>
      <c r="R10" s="5"/>
      <c r="S10" s="5"/>
      <c r="T10" s="5"/>
    </row>
    <row r="11" spans="1:20" ht="204.75" customHeight="1" x14ac:dyDescent="0.25">
      <c r="A11" s="194"/>
      <c r="B11" s="185" t="s">
        <v>75</v>
      </c>
      <c r="C11" s="128" t="s">
        <v>71</v>
      </c>
      <c r="D11" s="128" t="s">
        <v>62</v>
      </c>
      <c r="E11" s="128" t="s">
        <v>28</v>
      </c>
      <c r="F11" s="183" t="s">
        <v>63</v>
      </c>
      <c r="G11" s="173" t="s">
        <v>29</v>
      </c>
      <c r="H11" s="166"/>
      <c r="I11" s="167"/>
      <c r="J11" s="78"/>
      <c r="K11" s="167">
        <v>1</v>
      </c>
      <c r="L11" s="182">
        <v>2</v>
      </c>
      <c r="M11" s="126">
        <v>150000</v>
      </c>
      <c r="N11" s="130">
        <f>+[1]SALIDA!$E$274</f>
        <v>300000</v>
      </c>
      <c r="O11" s="127" t="s">
        <v>98</v>
      </c>
      <c r="P11" s="165"/>
      <c r="Q11" s="5"/>
      <c r="R11" s="5"/>
      <c r="S11" s="5"/>
      <c r="T11" s="5"/>
    </row>
    <row r="12" spans="1:20" ht="359.25" customHeight="1" x14ac:dyDescent="0.25">
      <c r="A12" s="194"/>
      <c r="B12" s="192" t="s">
        <v>77</v>
      </c>
      <c r="C12" s="128" t="s">
        <v>208</v>
      </c>
      <c r="D12" s="128" t="s">
        <v>66</v>
      </c>
      <c r="E12" s="128" t="s">
        <v>28</v>
      </c>
      <c r="F12" s="128" t="s">
        <v>67</v>
      </c>
      <c r="G12" s="128" t="s">
        <v>29</v>
      </c>
      <c r="H12" s="166"/>
      <c r="I12" s="166"/>
      <c r="J12" s="166"/>
      <c r="K12" s="184">
        <v>1</v>
      </c>
      <c r="L12" s="168">
        <v>2</v>
      </c>
      <c r="M12" s="126">
        <v>4000</v>
      </c>
      <c r="N12" s="130">
        <f>+[1]SALIDA!$E$278</f>
        <v>400000</v>
      </c>
      <c r="O12" s="127" t="s">
        <v>97</v>
      </c>
      <c r="P12" s="128" t="s">
        <v>179</v>
      </c>
      <c r="Q12" s="5"/>
      <c r="R12" s="5"/>
      <c r="S12" s="5"/>
      <c r="T12" s="5"/>
    </row>
    <row r="13" spans="1:20" ht="54.95" customHeight="1" x14ac:dyDescent="0.25">
      <c r="A13" s="194"/>
      <c r="B13" s="192"/>
      <c r="C13" s="227" t="s">
        <v>186</v>
      </c>
      <c r="D13" s="200" t="s">
        <v>182</v>
      </c>
      <c r="E13" s="200" t="s">
        <v>183</v>
      </c>
      <c r="F13" s="200" t="s">
        <v>65</v>
      </c>
      <c r="G13" s="193" t="s">
        <v>29</v>
      </c>
      <c r="H13" s="193"/>
      <c r="I13" s="193"/>
      <c r="J13" s="193"/>
      <c r="K13" s="225">
        <v>0.6</v>
      </c>
      <c r="L13" s="74">
        <v>10</v>
      </c>
      <c r="M13" s="44">
        <v>1000</v>
      </c>
      <c r="N13" s="190">
        <f>+[1]SALIDA!$E$271</f>
        <v>191900000</v>
      </c>
      <c r="O13" s="45" t="s">
        <v>91</v>
      </c>
      <c r="P13" s="223" t="s">
        <v>184</v>
      </c>
      <c r="Q13" s="6"/>
      <c r="R13" s="6"/>
      <c r="S13" s="6"/>
      <c r="T13" s="6"/>
    </row>
    <row r="14" spans="1:20" ht="120.75" customHeight="1" x14ac:dyDescent="0.25">
      <c r="A14" s="195"/>
      <c r="B14" s="192"/>
      <c r="C14" s="227"/>
      <c r="D14" s="201"/>
      <c r="E14" s="201"/>
      <c r="F14" s="201"/>
      <c r="G14" s="195"/>
      <c r="H14" s="195"/>
      <c r="I14" s="195"/>
      <c r="J14" s="195"/>
      <c r="K14" s="226"/>
      <c r="L14" s="74">
        <v>10</v>
      </c>
      <c r="M14" s="44">
        <v>19000</v>
      </c>
      <c r="N14" s="191"/>
      <c r="O14" s="45" t="s">
        <v>92</v>
      </c>
      <c r="P14" s="224"/>
      <c r="Q14" s="6"/>
      <c r="R14" s="6"/>
      <c r="S14" s="6"/>
      <c r="T14" s="6"/>
    </row>
    <row r="15" spans="1:20" ht="20.100000000000001" customHeight="1" x14ac:dyDescent="0.35">
      <c r="A15" s="38"/>
      <c r="B15" s="38"/>
      <c r="C15" s="52"/>
      <c r="D15" s="53"/>
      <c r="E15" s="54"/>
      <c r="F15" s="53"/>
      <c r="G15" s="55"/>
      <c r="H15" s="56"/>
      <c r="I15" s="56"/>
      <c r="J15" s="198" t="s">
        <v>35</v>
      </c>
      <c r="K15" s="199"/>
      <c r="L15" s="57"/>
      <c r="M15" s="57"/>
      <c r="N15" s="65">
        <f>SUM(N10:N14)</f>
        <v>195500000</v>
      </c>
      <c r="O15" s="58"/>
      <c r="P15" s="38"/>
    </row>
    <row r="16" spans="1:20" ht="20.100000000000001" customHeight="1" x14ac:dyDescent="0.35">
      <c r="A16" s="38"/>
      <c r="B16" s="38"/>
      <c r="C16" s="52"/>
      <c r="D16" s="39"/>
      <c r="E16" s="59"/>
      <c r="F16" s="60"/>
      <c r="G16" s="61"/>
      <c r="H16" s="39"/>
      <c r="I16" s="39"/>
      <c r="J16" s="196" t="s">
        <v>33</v>
      </c>
      <c r="K16" s="197"/>
      <c r="L16" s="62"/>
      <c r="M16" s="62"/>
      <c r="N16" s="66">
        <f>+[1]SALIDA!$E$257</f>
        <v>54829815.700000003</v>
      </c>
      <c r="O16" s="63"/>
      <c r="P16" s="38"/>
    </row>
    <row r="17" spans="1:16" ht="20.100000000000001" customHeight="1" x14ac:dyDescent="0.35">
      <c r="A17" s="38"/>
      <c r="B17" s="38"/>
      <c r="C17" s="52"/>
      <c r="D17" s="39"/>
      <c r="E17" s="59"/>
      <c r="F17" s="60"/>
      <c r="G17" s="61"/>
      <c r="H17" s="39"/>
      <c r="I17" s="39"/>
      <c r="J17" s="196" t="s">
        <v>53</v>
      </c>
      <c r="K17" s="197"/>
      <c r="L17" s="62"/>
      <c r="M17" s="62"/>
      <c r="N17" s="65">
        <f>+N15+N16</f>
        <v>250329815.69999999</v>
      </c>
      <c r="O17" s="58"/>
      <c r="P17" s="38"/>
    </row>
  </sheetData>
  <mergeCells count="37">
    <mergeCell ref="P13:P14"/>
    <mergeCell ref="K13:K14"/>
    <mergeCell ref="C13:C14"/>
    <mergeCell ref="D13:D14"/>
    <mergeCell ref="E13:E14"/>
    <mergeCell ref="B2:P2"/>
    <mergeCell ref="B3:P3"/>
    <mergeCell ref="A1:P1"/>
    <mergeCell ref="L7:L9"/>
    <mergeCell ref="M7:M9"/>
    <mergeCell ref="N7:N9"/>
    <mergeCell ref="P7:P9"/>
    <mergeCell ref="O7:O9"/>
    <mergeCell ref="D5:G5"/>
    <mergeCell ref="A7:A9"/>
    <mergeCell ref="Q7:Q9"/>
    <mergeCell ref="R7:R9"/>
    <mergeCell ref="S7:T8"/>
    <mergeCell ref="B6:C6"/>
    <mergeCell ref="H8:K8"/>
    <mergeCell ref="C7:K7"/>
    <mergeCell ref="D8:D9"/>
    <mergeCell ref="E8:E9"/>
    <mergeCell ref="F8:F9"/>
    <mergeCell ref="G8:G9"/>
    <mergeCell ref="B7:B9"/>
    <mergeCell ref="C8:C9"/>
    <mergeCell ref="B12:B14"/>
    <mergeCell ref="A10:A14"/>
    <mergeCell ref="J17:K17"/>
    <mergeCell ref="J16:K16"/>
    <mergeCell ref="J15:K15"/>
    <mergeCell ref="F13:F14"/>
    <mergeCell ref="G13:G14"/>
    <mergeCell ref="H13:H14"/>
    <mergeCell ref="I13:I14"/>
    <mergeCell ref="J13:J14"/>
  </mergeCells>
  <printOptions horizontalCentered="1"/>
  <pageMargins left="0.31496062992125984" right="0.31496062992125984" top="0.39370078740157483" bottom="0.39370078740157483" header="0.31496062992125984" footer="0.31496062992125984"/>
  <pageSetup scale="35"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5"/>
  <sheetViews>
    <sheetView topLeftCell="B8" zoomScale="60" zoomScaleNormal="60" zoomScaleSheetLayoutView="96" workbookViewId="0">
      <selection activeCell="F10" sqref="F10"/>
    </sheetView>
  </sheetViews>
  <sheetFormatPr baseColWidth="10" defaultColWidth="11.42578125" defaultRowHeight="13.5" x14ac:dyDescent="0.25"/>
  <cols>
    <col min="1" max="1" width="30.7109375" style="2" customWidth="1"/>
    <col min="2" max="2" width="48.28515625" style="2" customWidth="1"/>
    <col min="3" max="3" width="37.85546875" style="13" customWidth="1"/>
    <col min="4" max="4" width="27.85546875" style="2" customWidth="1"/>
    <col min="5" max="5" width="13.42578125" style="14" bestFit="1" customWidth="1"/>
    <col min="6" max="6" width="42.28515625" style="15" customWidth="1"/>
    <col min="7" max="7" width="16.140625" style="18" customWidth="1"/>
    <col min="8" max="8" width="6.5703125" style="2" customWidth="1"/>
    <col min="9" max="9" width="9.42578125" style="2" customWidth="1"/>
    <col min="10" max="11" width="9.7109375" style="2" customWidth="1"/>
    <col min="12" max="12" width="12.7109375" style="2" hidden="1" customWidth="1"/>
    <col min="13" max="13" width="16.7109375" style="2" hidden="1" customWidth="1"/>
    <col min="14" max="14" width="36.85546875" style="2" customWidth="1"/>
    <col min="15" max="15" width="107.140625" style="16" hidden="1" customWidth="1"/>
    <col min="16" max="16" width="119.28515625" style="2" customWidth="1"/>
    <col min="17" max="17" width="14.7109375" style="2" hidden="1" customWidth="1"/>
    <col min="18" max="18" width="24.7109375" style="2" hidden="1" customWidth="1"/>
    <col min="19" max="19" width="12.140625" style="2" hidden="1" customWidth="1"/>
    <col min="20" max="16384" width="11.42578125" style="2"/>
  </cols>
  <sheetData>
    <row r="1" spans="1:19" ht="21" x14ac:dyDescent="0.35">
      <c r="A1" s="228" t="s">
        <v>191</v>
      </c>
      <c r="B1" s="211"/>
      <c r="C1" s="211"/>
      <c r="D1" s="211"/>
      <c r="E1" s="211"/>
      <c r="F1" s="211"/>
      <c r="G1" s="211"/>
      <c r="H1" s="211"/>
      <c r="I1" s="211"/>
      <c r="J1" s="211"/>
      <c r="K1" s="211"/>
      <c r="L1" s="211"/>
      <c r="M1" s="211"/>
      <c r="N1" s="211"/>
      <c r="O1" s="211"/>
      <c r="P1" s="211"/>
      <c r="Q1" s="1"/>
      <c r="R1" s="1"/>
      <c r="S1" s="1"/>
    </row>
    <row r="2" spans="1:19" ht="29.25" customHeight="1" x14ac:dyDescent="0.25">
      <c r="A2" s="24" t="s">
        <v>0</v>
      </c>
      <c r="B2" s="229" t="s">
        <v>1</v>
      </c>
      <c r="C2" s="229"/>
      <c r="D2" s="229"/>
      <c r="E2" s="229"/>
      <c r="F2" s="229"/>
      <c r="G2" s="229"/>
      <c r="H2" s="229"/>
      <c r="I2" s="229"/>
      <c r="J2" s="229"/>
      <c r="K2" s="229"/>
      <c r="L2" s="229"/>
      <c r="M2" s="229"/>
      <c r="N2" s="229"/>
      <c r="O2" s="229"/>
      <c r="P2" s="229"/>
      <c r="Q2" s="3"/>
      <c r="R2" s="3"/>
      <c r="S2" s="4"/>
    </row>
    <row r="3" spans="1:19" ht="66.75" customHeight="1" x14ac:dyDescent="0.25">
      <c r="A3" s="136" t="s">
        <v>2</v>
      </c>
      <c r="B3" s="229" t="s">
        <v>3</v>
      </c>
      <c r="C3" s="229"/>
      <c r="D3" s="229"/>
      <c r="E3" s="229"/>
      <c r="F3" s="229"/>
      <c r="G3" s="229"/>
      <c r="H3" s="229"/>
      <c r="I3" s="229"/>
      <c r="J3" s="229"/>
      <c r="K3" s="229"/>
      <c r="L3" s="229"/>
      <c r="M3" s="229"/>
      <c r="N3" s="229"/>
      <c r="O3" s="229"/>
      <c r="P3" s="229"/>
      <c r="Q3" s="3"/>
      <c r="R3" s="3"/>
      <c r="S3" s="4"/>
    </row>
    <row r="4" spans="1:19" ht="20.100000000000001" customHeight="1" x14ac:dyDescent="0.25">
      <c r="A4" s="141"/>
      <c r="B4" s="142"/>
      <c r="C4" s="142"/>
      <c r="D4" s="142"/>
      <c r="E4" s="142"/>
      <c r="F4" s="142"/>
      <c r="G4" s="142"/>
      <c r="H4" s="142"/>
      <c r="I4" s="142"/>
      <c r="J4" s="142"/>
      <c r="K4" s="142"/>
      <c r="L4" s="142"/>
      <c r="M4" s="142"/>
      <c r="N4" s="142"/>
      <c r="O4" s="143"/>
      <c r="P4" s="144"/>
      <c r="Q4" s="3"/>
      <c r="R4" s="3"/>
      <c r="S4" s="4"/>
    </row>
    <row r="5" spans="1:19" ht="20.100000000000001" customHeight="1" x14ac:dyDescent="0.35">
      <c r="A5" s="145" t="s">
        <v>4</v>
      </c>
      <c r="B5" s="145" t="s">
        <v>5</v>
      </c>
      <c r="C5" s="230" t="s">
        <v>187</v>
      </c>
      <c r="D5" s="230"/>
      <c r="E5" s="230"/>
      <c r="F5" s="230"/>
      <c r="G5" s="230"/>
      <c r="H5" s="230"/>
      <c r="I5" s="230"/>
      <c r="J5" s="230"/>
      <c r="K5" s="230"/>
      <c r="L5" s="146"/>
      <c r="M5" s="146"/>
      <c r="N5" s="146"/>
      <c r="O5" s="146"/>
      <c r="P5" s="146"/>
    </row>
    <row r="6" spans="1:19" ht="20.100000000000001" customHeight="1" x14ac:dyDescent="0.35">
      <c r="A6" s="145" t="s">
        <v>6</v>
      </c>
      <c r="B6" s="147" t="s">
        <v>7</v>
      </c>
      <c r="C6" s="230" t="s">
        <v>189</v>
      </c>
      <c r="D6" s="230"/>
      <c r="E6" s="230"/>
      <c r="F6" s="230"/>
      <c r="G6" s="230"/>
      <c r="H6" s="230"/>
      <c r="I6" s="230"/>
      <c r="J6" s="230"/>
      <c r="K6" s="230"/>
      <c r="L6" s="230"/>
      <c r="M6" s="230"/>
      <c r="N6" s="230"/>
      <c r="O6" s="146"/>
      <c r="P6" s="146"/>
    </row>
    <row r="7" spans="1:19" ht="20.100000000000001" customHeight="1" x14ac:dyDescent="0.25">
      <c r="A7" s="212" t="s">
        <v>8</v>
      </c>
      <c r="B7" s="212" t="s">
        <v>9</v>
      </c>
      <c r="C7" s="212" t="s">
        <v>10</v>
      </c>
      <c r="D7" s="212"/>
      <c r="E7" s="212"/>
      <c r="F7" s="212"/>
      <c r="G7" s="212"/>
      <c r="H7" s="212"/>
      <c r="I7" s="212"/>
      <c r="J7" s="212"/>
      <c r="K7" s="212"/>
      <c r="L7" s="212" t="s">
        <v>102</v>
      </c>
      <c r="M7" s="212" t="s">
        <v>79</v>
      </c>
      <c r="N7" s="220">
        <v>2019</v>
      </c>
      <c r="O7" s="221" t="s">
        <v>83</v>
      </c>
      <c r="P7" s="212" t="s">
        <v>37</v>
      </c>
      <c r="Q7" s="202" t="s">
        <v>11</v>
      </c>
      <c r="R7" s="202" t="s">
        <v>12</v>
      </c>
      <c r="S7" s="207" t="s">
        <v>13</v>
      </c>
    </row>
    <row r="8" spans="1:19" ht="20.100000000000001" customHeight="1" x14ac:dyDescent="0.25">
      <c r="A8" s="212"/>
      <c r="B8" s="212"/>
      <c r="C8" s="233" t="s">
        <v>14</v>
      </c>
      <c r="D8" s="212" t="s">
        <v>15</v>
      </c>
      <c r="E8" s="212" t="s">
        <v>16</v>
      </c>
      <c r="F8" s="212" t="s">
        <v>17</v>
      </c>
      <c r="G8" s="212" t="s">
        <v>18</v>
      </c>
      <c r="H8" s="212" t="s">
        <v>19</v>
      </c>
      <c r="I8" s="212"/>
      <c r="J8" s="212"/>
      <c r="K8" s="212"/>
      <c r="L8" s="219"/>
      <c r="M8" s="219"/>
      <c r="N8" s="220"/>
      <c r="O8" s="221"/>
      <c r="P8" s="212"/>
      <c r="Q8" s="203" t="s">
        <v>11</v>
      </c>
      <c r="R8" s="205"/>
      <c r="S8" s="209"/>
    </row>
    <row r="9" spans="1:19" ht="20.100000000000001" customHeight="1" x14ac:dyDescent="0.25">
      <c r="A9" s="212"/>
      <c r="B9" s="212"/>
      <c r="C9" s="233"/>
      <c r="D9" s="212"/>
      <c r="E9" s="212"/>
      <c r="F9" s="212"/>
      <c r="G9" s="212"/>
      <c r="H9" s="132" t="s">
        <v>21</v>
      </c>
      <c r="I9" s="132" t="s">
        <v>22</v>
      </c>
      <c r="J9" s="132" t="s">
        <v>23</v>
      </c>
      <c r="K9" s="132" t="s">
        <v>24</v>
      </c>
      <c r="L9" s="219"/>
      <c r="M9" s="219"/>
      <c r="N9" s="220"/>
      <c r="O9" s="221"/>
      <c r="P9" s="212"/>
      <c r="Q9" s="204"/>
      <c r="R9" s="206"/>
      <c r="S9" s="20" t="s">
        <v>25</v>
      </c>
    </row>
    <row r="10" spans="1:19" ht="174.75" customHeight="1" x14ac:dyDescent="0.25">
      <c r="A10" s="231" t="s">
        <v>27</v>
      </c>
      <c r="B10" s="124" t="s">
        <v>193</v>
      </c>
      <c r="C10" s="134" t="s">
        <v>211</v>
      </c>
      <c r="D10" s="133" t="s">
        <v>202</v>
      </c>
      <c r="E10" s="43" t="s">
        <v>39</v>
      </c>
      <c r="F10" s="133" t="s">
        <v>194</v>
      </c>
      <c r="G10" s="135" t="s">
        <v>103</v>
      </c>
      <c r="H10" s="77"/>
      <c r="I10" s="82"/>
      <c r="J10" s="82"/>
      <c r="K10" s="82">
        <v>2</v>
      </c>
      <c r="L10" s="125">
        <v>1</v>
      </c>
      <c r="M10" s="126">
        <v>60000000</v>
      </c>
      <c r="N10" s="179">
        <f>+[1]SALIDA!$E$1564</f>
        <v>2250000</v>
      </c>
      <c r="O10" s="127" t="s">
        <v>201</v>
      </c>
      <c r="P10" s="128" t="s">
        <v>200</v>
      </c>
      <c r="Q10" s="21"/>
      <c r="R10" s="21"/>
      <c r="S10" s="22"/>
    </row>
    <row r="11" spans="1:19" ht="242.25" customHeight="1" x14ac:dyDescent="0.25">
      <c r="A11" s="232"/>
      <c r="B11" s="128" t="s">
        <v>31</v>
      </c>
      <c r="C11" s="128" t="s">
        <v>209</v>
      </c>
      <c r="D11" s="164" t="s">
        <v>99</v>
      </c>
      <c r="E11" s="77" t="s">
        <v>39</v>
      </c>
      <c r="F11" s="164" t="s">
        <v>32</v>
      </c>
      <c r="G11" s="128" t="s">
        <v>29</v>
      </c>
      <c r="H11" s="166"/>
      <c r="I11" s="167"/>
      <c r="J11" s="78"/>
      <c r="K11" s="167">
        <v>1</v>
      </c>
      <c r="L11" s="168">
        <v>20</v>
      </c>
      <c r="M11" s="126">
        <v>150000</v>
      </c>
      <c r="N11" s="179">
        <f>+[1]SALIDA!$E$1575</f>
        <v>50650000</v>
      </c>
      <c r="O11" s="127" t="s">
        <v>87</v>
      </c>
      <c r="P11" s="128" t="s">
        <v>84</v>
      </c>
      <c r="Q11" s="5"/>
      <c r="R11" s="5"/>
      <c r="S11" s="5"/>
    </row>
    <row r="12" spans="1:19" ht="340.5" customHeight="1" x14ac:dyDescent="0.25">
      <c r="A12" s="162" t="s">
        <v>42</v>
      </c>
      <c r="B12" s="149" t="s">
        <v>205</v>
      </c>
      <c r="C12" s="128" t="s">
        <v>210</v>
      </c>
      <c r="D12" s="135" t="s">
        <v>181</v>
      </c>
      <c r="E12" s="77" t="s">
        <v>43</v>
      </c>
      <c r="F12" s="135" t="s">
        <v>225</v>
      </c>
      <c r="G12" s="47" t="s">
        <v>29</v>
      </c>
      <c r="H12" s="76"/>
      <c r="I12" s="76"/>
      <c r="J12" s="76"/>
      <c r="K12" s="76">
        <v>1</v>
      </c>
      <c r="L12" s="81">
        <v>20</v>
      </c>
      <c r="M12" s="44">
        <v>10000</v>
      </c>
      <c r="N12" s="50">
        <f>+[1]SALIDA!$E$1570</f>
        <v>4400000</v>
      </c>
      <c r="O12" s="129" t="s">
        <v>204</v>
      </c>
      <c r="P12" s="128"/>
      <c r="Q12" s="6"/>
      <c r="R12" s="6"/>
      <c r="S12" s="6"/>
    </row>
    <row r="13" spans="1:19" ht="21" x14ac:dyDescent="0.25">
      <c r="A13" s="163"/>
      <c r="B13" s="30"/>
      <c r="C13" s="31"/>
      <c r="D13" s="32"/>
      <c r="E13" s="28"/>
      <c r="F13" s="32"/>
      <c r="G13" s="28"/>
      <c r="H13" s="234" t="s">
        <v>35</v>
      </c>
      <c r="I13" s="234"/>
      <c r="J13" s="234"/>
      <c r="K13" s="234"/>
      <c r="L13" s="5"/>
      <c r="M13" s="180"/>
      <c r="N13" s="51">
        <f>SUM(N10:N12)</f>
        <v>57300000</v>
      </c>
      <c r="O13" s="33"/>
      <c r="P13" s="30"/>
      <c r="Q13" s="6"/>
      <c r="R13" s="6"/>
      <c r="S13" s="6"/>
    </row>
    <row r="14" spans="1:19" ht="19.5" customHeight="1" x14ac:dyDescent="0.35">
      <c r="A14" s="163"/>
      <c r="B14" s="26"/>
      <c r="C14" s="35"/>
      <c r="D14" s="36"/>
      <c r="E14" s="28"/>
      <c r="F14" s="36"/>
      <c r="G14" s="37"/>
      <c r="H14" s="234" t="s">
        <v>33</v>
      </c>
      <c r="I14" s="234"/>
      <c r="J14" s="234"/>
      <c r="K14" s="234"/>
      <c r="L14" s="5"/>
      <c r="M14" s="40"/>
      <c r="N14" s="181">
        <f>+[1]SALIDA!$E$1560</f>
        <v>86566218.510000005</v>
      </c>
      <c r="O14" s="41"/>
      <c r="P14" s="26"/>
      <c r="Q14" s="6"/>
      <c r="R14" s="6"/>
      <c r="S14" s="6"/>
    </row>
    <row r="15" spans="1:19" ht="24.75" customHeight="1" x14ac:dyDescent="0.25">
      <c r="A15" s="34"/>
      <c r="B15" s="26"/>
      <c r="C15" s="35"/>
      <c r="D15" s="36"/>
      <c r="E15" s="28"/>
      <c r="F15" s="36"/>
      <c r="G15" s="37"/>
      <c r="H15" s="234" t="s">
        <v>101</v>
      </c>
      <c r="I15" s="234"/>
      <c r="J15" s="234"/>
      <c r="K15" s="234"/>
      <c r="L15" s="5"/>
      <c r="M15" s="40"/>
      <c r="N15" s="51">
        <f>+N13+N14</f>
        <v>143866218.50999999</v>
      </c>
      <c r="O15" s="41"/>
      <c r="P15" s="26"/>
      <c r="Q15" s="6"/>
      <c r="R15" s="6"/>
      <c r="S15" s="6"/>
    </row>
  </sheetData>
  <mergeCells count="26">
    <mergeCell ref="H13:K13"/>
    <mergeCell ref="H14:K14"/>
    <mergeCell ref="H15:K15"/>
    <mergeCell ref="G8:G9"/>
    <mergeCell ref="H8:K8"/>
    <mergeCell ref="A10:A11"/>
    <mergeCell ref="C8:C9"/>
    <mergeCell ref="D8:D9"/>
    <mergeCell ref="Q7:Q9"/>
    <mergeCell ref="R7:R9"/>
    <mergeCell ref="N7:N9"/>
    <mergeCell ref="S7:S8"/>
    <mergeCell ref="A1:P1"/>
    <mergeCell ref="B2:P2"/>
    <mergeCell ref="B3:P3"/>
    <mergeCell ref="A7:A9"/>
    <mergeCell ref="B7:B9"/>
    <mergeCell ref="C7:K7"/>
    <mergeCell ref="L7:L9"/>
    <mergeCell ref="M7:M9"/>
    <mergeCell ref="E8:E9"/>
    <mergeCell ref="F8:F9"/>
    <mergeCell ref="O7:O9"/>
    <mergeCell ref="P7:P9"/>
    <mergeCell ref="C6:N6"/>
    <mergeCell ref="C5:K5"/>
  </mergeCells>
  <printOptions horizontalCentered="1"/>
  <pageMargins left="0.39370078740157483" right="0.39370078740157483" top="0.35433070866141736" bottom="0.35433070866141736" header="0.31496062992125984" footer="0.31496062992125984"/>
  <pageSetup scale="31" fitToHeight="0"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tabSelected="1" topLeftCell="B4" zoomScale="50" zoomScaleNormal="50" zoomScaleSheetLayoutView="75" workbookViewId="0">
      <selection activeCell="C14" sqref="C14"/>
    </sheetView>
  </sheetViews>
  <sheetFormatPr baseColWidth="10" defaultColWidth="11.42578125" defaultRowHeight="13.5" x14ac:dyDescent="0.25"/>
  <cols>
    <col min="1" max="1" width="35.7109375" style="2" customWidth="1"/>
    <col min="2" max="2" width="49.140625" style="2" customWidth="1"/>
    <col min="3" max="3" width="43.140625" style="13" customWidth="1"/>
    <col min="4" max="4" width="36.85546875" style="2" customWidth="1"/>
    <col min="5" max="5" width="36.85546875" style="15" customWidth="1"/>
    <col min="6" max="6" width="27" style="15" customWidth="1"/>
    <col min="7" max="7" width="18.140625" style="18" customWidth="1"/>
    <col min="8" max="10" width="5.42578125" style="2" bestFit="1" customWidth="1"/>
    <col min="11" max="11" width="7.5703125" style="2" bestFit="1" customWidth="1"/>
    <col min="12" max="12" width="12.7109375" style="2" hidden="1" customWidth="1"/>
    <col min="13" max="13" width="35.85546875" style="2" hidden="1" customWidth="1"/>
    <col min="14" max="14" width="25.5703125" style="2" hidden="1" customWidth="1"/>
    <col min="15" max="15" width="30" style="2" bestFit="1" customWidth="1"/>
    <col min="16" max="16" width="116" style="16" hidden="1" customWidth="1"/>
    <col min="17" max="17" width="106.85546875" style="2" customWidth="1"/>
    <col min="18" max="18" width="14.7109375" style="2" hidden="1" customWidth="1"/>
    <col min="19" max="19" width="24.7109375" style="2" hidden="1" customWidth="1"/>
    <col min="20" max="20" width="18.7109375" style="2" hidden="1" customWidth="1"/>
    <col min="21" max="21" width="13" style="2" hidden="1" customWidth="1"/>
    <col min="22" max="16384" width="11.42578125" style="2"/>
  </cols>
  <sheetData>
    <row r="1" spans="1:21" ht="21" x14ac:dyDescent="0.35">
      <c r="A1" s="211" t="s">
        <v>191</v>
      </c>
      <c r="B1" s="211"/>
      <c r="C1" s="211"/>
      <c r="D1" s="211"/>
      <c r="E1" s="211"/>
      <c r="F1" s="211"/>
      <c r="G1" s="211"/>
      <c r="H1" s="211"/>
      <c r="I1" s="211"/>
      <c r="J1" s="211"/>
      <c r="K1" s="211"/>
      <c r="L1" s="211"/>
      <c r="M1" s="211"/>
      <c r="N1" s="211"/>
      <c r="O1" s="211"/>
      <c r="P1" s="211"/>
      <c r="Q1" s="211"/>
      <c r="R1" s="1"/>
      <c r="S1" s="1"/>
      <c r="T1" s="1"/>
      <c r="U1" s="1"/>
    </row>
    <row r="2" spans="1:21" ht="29.25" customHeight="1" x14ac:dyDescent="0.25">
      <c r="A2" s="24" t="s">
        <v>0</v>
      </c>
      <c r="B2" s="229" t="s">
        <v>1</v>
      </c>
      <c r="C2" s="229"/>
      <c r="D2" s="229"/>
      <c r="E2" s="229"/>
      <c r="F2" s="229"/>
      <c r="G2" s="229"/>
      <c r="H2" s="229"/>
      <c r="I2" s="229"/>
      <c r="J2" s="229"/>
      <c r="K2" s="229"/>
      <c r="L2" s="229"/>
      <c r="M2" s="229"/>
      <c r="N2" s="229"/>
      <c r="O2" s="229"/>
      <c r="P2" s="229"/>
      <c r="Q2" s="229"/>
      <c r="R2" s="3"/>
      <c r="S2" s="3"/>
      <c r="T2" s="4"/>
      <c r="U2" s="4"/>
    </row>
    <row r="3" spans="1:21" ht="83.25" customHeight="1" x14ac:dyDescent="0.25">
      <c r="A3" s="24" t="s">
        <v>2</v>
      </c>
      <c r="B3" s="229" t="s">
        <v>3</v>
      </c>
      <c r="C3" s="229"/>
      <c r="D3" s="229"/>
      <c r="E3" s="229"/>
      <c r="F3" s="229"/>
      <c r="G3" s="229"/>
      <c r="H3" s="229"/>
      <c r="I3" s="229"/>
      <c r="J3" s="229"/>
      <c r="K3" s="229"/>
      <c r="L3" s="229"/>
      <c r="M3" s="229"/>
      <c r="N3" s="229"/>
      <c r="O3" s="229"/>
      <c r="P3" s="229"/>
      <c r="Q3" s="229"/>
      <c r="R3" s="3"/>
      <c r="S3" s="3"/>
      <c r="T3" s="4"/>
      <c r="U3" s="4"/>
    </row>
    <row r="4" spans="1:21" ht="15" customHeight="1" x14ac:dyDescent="0.25">
      <c r="A4" s="25"/>
      <c r="B4" s="26"/>
      <c r="C4" s="26"/>
      <c r="D4" s="26"/>
      <c r="E4" s="26"/>
      <c r="F4" s="26"/>
      <c r="G4" s="26"/>
      <c r="H4" s="26"/>
      <c r="I4" s="26"/>
      <c r="J4" s="26"/>
      <c r="K4" s="26"/>
      <c r="L4" s="26"/>
      <c r="M4" s="26"/>
      <c r="N4" s="26"/>
      <c r="O4" s="26"/>
      <c r="P4" s="27"/>
      <c r="Q4" s="28"/>
      <c r="R4" s="3"/>
      <c r="S4" s="3"/>
      <c r="T4" s="4"/>
      <c r="U4" s="4"/>
    </row>
    <row r="5" spans="1:21" ht="20.100000000000001" customHeight="1" x14ac:dyDescent="0.35">
      <c r="A5" s="137" t="s">
        <v>4</v>
      </c>
      <c r="B5" s="176" t="s">
        <v>5</v>
      </c>
      <c r="C5" s="138"/>
      <c r="D5" s="222" t="s">
        <v>187</v>
      </c>
      <c r="E5" s="222"/>
      <c r="F5" s="139"/>
      <c r="G5" s="139"/>
      <c r="H5" s="139"/>
      <c r="I5" s="139"/>
      <c r="J5" s="139"/>
      <c r="K5" s="139"/>
      <c r="L5" s="139"/>
      <c r="M5" s="139"/>
      <c r="N5" s="139"/>
      <c r="O5" s="139"/>
      <c r="P5" s="139"/>
      <c r="Q5" s="139"/>
    </row>
    <row r="6" spans="1:21" ht="20.100000000000001" customHeight="1" x14ac:dyDescent="0.35">
      <c r="A6" s="137" t="s">
        <v>6</v>
      </c>
      <c r="B6" s="235" t="s">
        <v>58</v>
      </c>
      <c r="C6" s="235"/>
      <c r="D6" s="222" t="s">
        <v>57</v>
      </c>
      <c r="E6" s="222"/>
      <c r="F6" s="139"/>
      <c r="G6" s="139"/>
      <c r="H6" s="139"/>
      <c r="I6" s="139"/>
      <c r="J6" s="139"/>
      <c r="K6" s="139"/>
      <c r="L6" s="139"/>
      <c r="M6" s="139"/>
      <c r="N6" s="139"/>
      <c r="O6" s="139"/>
      <c r="P6" s="139"/>
      <c r="Q6" s="139"/>
    </row>
    <row r="7" spans="1:21" ht="35.25" customHeight="1" x14ac:dyDescent="0.35">
      <c r="A7" s="236" t="s">
        <v>8</v>
      </c>
      <c r="B7" s="236" t="s">
        <v>9</v>
      </c>
      <c r="C7" s="213" t="s">
        <v>10</v>
      </c>
      <c r="D7" s="213"/>
      <c r="E7" s="213"/>
      <c r="F7" s="213"/>
      <c r="G7" s="213"/>
      <c r="H7" s="243" t="s">
        <v>19</v>
      </c>
      <c r="I7" s="244"/>
      <c r="J7" s="244"/>
      <c r="K7" s="245"/>
      <c r="L7" s="212" t="s">
        <v>78</v>
      </c>
      <c r="M7" s="171"/>
      <c r="N7" s="212" t="s">
        <v>79</v>
      </c>
      <c r="O7" s="240" t="s">
        <v>220</v>
      </c>
      <c r="P7" s="221" t="s">
        <v>83</v>
      </c>
      <c r="Q7" s="212" t="s">
        <v>37</v>
      </c>
      <c r="R7" s="202" t="s">
        <v>11</v>
      </c>
      <c r="S7" s="202" t="s">
        <v>12</v>
      </c>
      <c r="T7" s="207" t="s">
        <v>13</v>
      </c>
      <c r="U7" s="208"/>
    </row>
    <row r="8" spans="1:21" ht="13.5" customHeight="1" x14ac:dyDescent="0.25">
      <c r="A8" s="237"/>
      <c r="B8" s="237"/>
      <c r="C8" s="212" t="s">
        <v>14</v>
      </c>
      <c r="D8" s="212" t="s">
        <v>15</v>
      </c>
      <c r="E8" s="212" t="s">
        <v>17</v>
      </c>
      <c r="F8" s="212" t="s">
        <v>16</v>
      </c>
      <c r="G8" s="212" t="s">
        <v>18</v>
      </c>
      <c r="H8" s="246"/>
      <c r="I8" s="247"/>
      <c r="J8" s="247"/>
      <c r="K8" s="248"/>
      <c r="L8" s="219"/>
      <c r="M8" s="172"/>
      <c r="N8" s="219"/>
      <c r="O8" s="241"/>
      <c r="P8" s="221"/>
      <c r="Q8" s="212"/>
      <c r="R8" s="203" t="s">
        <v>11</v>
      </c>
      <c r="S8" s="205"/>
      <c r="T8" s="209"/>
      <c r="U8" s="210"/>
    </row>
    <row r="9" spans="1:21" ht="43.5" customHeight="1" x14ac:dyDescent="0.25">
      <c r="A9" s="238"/>
      <c r="B9" s="238"/>
      <c r="C9" s="212"/>
      <c r="D9" s="212"/>
      <c r="E9" s="212"/>
      <c r="F9" s="212"/>
      <c r="G9" s="212"/>
      <c r="H9" s="171" t="s">
        <v>21</v>
      </c>
      <c r="I9" s="171" t="s">
        <v>22</v>
      </c>
      <c r="J9" s="171" t="s">
        <v>23</v>
      </c>
      <c r="K9" s="171" t="s">
        <v>24</v>
      </c>
      <c r="L9" s="219"/>
      <c r="M9" s="172"/>
      <c r="N9" s="219"/>
      <c r="O9" s="242"/>
      <c r="P9" s="221"/>
      <c r="Q9" s="212"/>
      <c r="R9" s="204"/>
      <c r="S9" s="206"/>
      <c r="T9" s="20" t="s">
        <v>25</v>
      </c>
      <c r="U9" s="20" t="s">
        <v>26</v>
      </c>
    </row>
    <row r="10" spans="1:21" ht="279.75" customHeight="1" x14ac:dyDescent="0.25">
      <c r="A10" s="239" t="s">
        <v>81</v>
      </c>
      <c r="B10" s="135" t="s">
        <v>73</v>
      </c>
      <c r="C10" s="128" t="s">
        <v>221</v>
      </c>
      <c r="D10" s="128" t="s">
        <v>68</v>
      </c>
      <c r="E10" s="135" t="s">
        <v>38</v>
      </c>
      <c r="F10" s="135" t="s">
        <v>39</v>
      </c>
      <c r="G10" s="135" t="s">
        <v>40</v>
      </c>
      <c r="H10" s="47"/>
      <c r="I10" s="47">
        <v>3</v>
      </c>
      <c r="J10" s="47"/>
      <c r="K10" s="47">
        <v>3</v>
      </c>
      <c r="L10" s="46">
        <v>6</v>
      </c>
      <c r="M10" s="46"/>
      <c r="N10" s="44">
        <v>150000</v>
      </c>
      <c r="O10" s="50">
        <f>+[1]SALIDA!$E$1605</f>
        <v>3400000</v>
      </c>
      <c r="P10" s="45" t="s">
        <v>212</v>
      </c>
      <c r="Q10" s="129" t="s">
        <v>196</v>
      </c>
      <c r="R10" s="5"/>
      <c r="S10" s="5"/>
      <c r="T10" s="5"/>
      <c r="U10" s="5"/>
    </row>
    <row r="11" spans="1:21" ht="216.75" customHeight="1" x14ac:dyDescent="0.25">
      <c r="A11" s="239"/>
      <c r="B11" s="173" t="s">
        <v>82</v>
      </c>
      <c r="C11" s="173" t="s">
        <v>222</v>
      </c>
      <c r="D11" s="173" t="s">
        <v>69</v>
      </c>
      <c r="E11" s="173" t="s">
        <v>70</v>
      </c>
      <c r="F11" s="173" t="s">
        <v>39</v>
      </c>
      <c r="G11" s="173" t="s">
        <v>41</v>
      </c>
      <c r="H11" s="49"/>
      <c r="I11" s="49">
        <v>1</v>
      </c>
      <c r="J11" s="49"/>
      <c r="K11" s="49">
        <v>1</v>
      </c>
      <c r="L11" s="74">
        <v>2</v>
      </c>
      <c r="M11" s="74"/>
      <c r="N11" s="44"/>
      <c r="O11" s="50">
        <f>+[1]SALIDA!$E$1618</f>
        <v>57500000</v>
      </c>
      <c r="P11" s="45" t="s">
        <v>88</v>
      </c>
      <c r="Q11" s="173" t="s">
        <v>223</v>
      </c>
      <c r="R11" s="5"/>
      <c r="S11" s="5"/>
      <c r="T11" s="5"/>
      <c r="U11" s="5"/>
    </row>
    <row r="12" spans="1:21" ht="297" customHeight="1" x14ac:dyDescent="0.25">
      <c r="A12" s="239"/>
      <c r="B12" s="128" t="s">
        <v>56</v>
      </c>
      <c r="C12" s="128" t="s">
        <v>106</v>
      </c>
      <c r="D12" s="128" t="s">
        <v>74</v>
      </c>
      <c r="E12" s="128" t="s">
        <v>64</v>
      </c>
      <c r="F12" s="135" t="s">
        <v>39</v>
      </c>
      <c r="G12" s="128"/>
      <c r="H12" s="64">
        <v>10</v>
      </c>
      <c r="I12" s="64">
        <v>10</v>
      </c>
      <c r="J12" s="64">
        <v>10</v>
      </c>
      <c r="K12" s="64">
        <v>10</v>
      </c>
      <c r="L12" s="46">
        <v>40</v>
      </c>
      <c r="M12" s="46"/>
      <c r="N12" s="44">
        <v>125000</v>
      </c>
      <c r="O12" s="50">
        <f>+[1]SALIDA!$E$1621</f>
        <v>1000000</v>
      </c>
      <c r="P12" s="75" t="s">
        <v>89</v>
      </c>
      <c r="Q12" s="128" t="s">
        <v>85</v>
      </c>
      <c r="R12" s="5"/>
      <c r="S12" s="5"/>
      <c r="T12" s="5"/>
      <c r="U12" s="5"/>
    </row>
    <row r="13" spans="1:21" ht="373.5" customHeight="1" x14ac:dyDescent="0.25">
      <c r="A13" s="260" t="s">
        <v>42</v>
      </c>
      <c r="B13" s="170" t="s">
        <v>205</v>
      </c>
      <c r="C13" s="169" t="s">
        <v>224</v>
      </c>
      <c r="D13" s="175" t="s">
        <v>181</v>
      </c>
      <c r="E13" s="175" t="s">
        <v>197</v>
      </c>
      <c r="F13" s="135" t="s">
        <v>43</v>
      </c>
      <c r="G13" s="84" t="s">
        <v>29</v>
      </c>
      <c r="H13" s="76"/>
      <c r="I13" s="76"/>
      <c r="J13" s="76"/>
      <c r="K13" s="76">
        <v>0.8</v>
      </c>
      <c r="L13" s="46"/>
      <c r="M13" s="46"/>
      <c r="N13" s="44">
        <v>10000</v>
      </c>
      <c r="O13" s="50">
        <f>+[1]SALIDA!$E$1614-2050000</f>
        <v>10000000</v>
      </c>
      <c r="P13" s="75" t="s">
        <v>90</v>
      </c>
      <c r="Q13" s="129" t="s">
        <v>204</v>
      </c>
      <c r="R13" s="5"/>
      <c r="S13" s="5"/>
      <c r="T13" s="5"/>
      <c r="U13" s="5"/>
    </row>
    <row r="14" spans="1:21" ht="243.75" customHeight="1" x14ac:dyDescent="0.25">
      <c r="A14" s="261"/>
      <c r="B14" s="169" t="s">
        <v>213</v>
      </c>
      <c r="C14" s="169" t="s">
        <v>214</v>
      </c>
      <c r="D14" s="169" t="s">
        <v>215</v>
      </c>
      <c r="E14" s="135" t="s">
        <v>216</v>
      </c>
      <c r="F14" s="177" t="s">
        <v>39</v>
      </c>
      <c r="G14" s="47" t="s">
        <v>34</v>
      </c>
      <c r="H14" s="76"/>
      <c r="I14" s="76"/>
      <c r="J14" s="76"/>
      <c r="K14" s="78">
        <v>1</v>
      </c>
      <c r="L14" s="81"/>
      <c r="M14" s="81"/>
      <c r="N14" s="44"/>
      <c r="O14" s="50">
        <v>2050000</v>
      </c>
      <c r="P14" s="75" t="s">
        <v>217</v>
      </c>
      <c r="Q14" s="129" t="s">
        <v>218</v>
      </c>
      <c r="R14" s="5"/>
      <c r="S14" s="5"/>
      <c r="T14" s="5"/>
      <c r="U14" s="5"/>
    </row>
    <row r="15" spans="1:21" ht="152.25" customHeight="1" x14ac:dyDescent="0.25">
      <c r="A15" s="254" t="s">
        <v>44</v>
      </c>
      <c r="B15" s="249" t="s">
        <v>45</v>
      </c>
      <c r="C15" s="200" t="s">
        <v>105</v>
      </c>
      <c r="D15" s="128" t="s">
        <v>46</v>
      </c>
      <c r="E15" s="128" t="s">
        <v>47</v>
      </c>
      <c r="F15" s="177" t="s">
        <v>39</v>
      </c>
      <c r="G15" s="77" t="s">
        <v>34</v>
      </c>
      <c r="H15" s="78">
        <v>20</v>
      </c>
      <c r="I15" s="78">
        <v>20</v>
      </c>
      <c r="J15" s="78">
        <v>20</v>
      </c>
      <c r="K15" s="78">
        <v>20</v>
      </c>
      <c r="L15" s="74"/>
      <c r="M15" s="74"/>
      <c r="N15" s="44">
        <v>862125</v>
      </c>
      <c r="O15" s="252">
        <f>+[1]SALIDA!$E$1628</f>
        <v>18350000</v>
      </c>
      <c r="P15" s="45" t="s">
        <v>100</v>
      </c>
      <c r="Q15" s="249" t="s">
        <v>170</v>
      </c>
      <c r="R15" s="5"/>
      <c r="S15" s="5"/>
      <c r="T15" s="5"/>
      <c r="U15" s="5"/>
    </row>
    <row r="16" spans="1:21" ht="111.75" customHeight="1" x14ac:dyDescent="0.25">
      <c r="A16" s="255"/>
      <c r="B16" s="258"/>
      <c r="C16" s="259"/>
      <c r="D16" s="175" t="s">
        <v>185</v>
      </c>
      <c r="E16" s="175" t="s">
        <v>48</v>
      </c>
      <c r="F16" s="175" t="s">
        <v>39</v>
      </c>
      <c r="G16" s="42" t="s">
        <v>41</v>
      </c>
      <c r="H16" s="82">
        <v>1</v>
      </c>
      <c r="I16" s="82">
        <v>1</v>
      </c>
      <c r="J16" s="82">
        <v>1</v>
      </c>
      <c r="K16" s="82">
        <v>1</v>
      </c>
      <c r="L16" s="79"/>
      <c r="M16" s="79"/>
      <c r="N16" s="44">
        <v>150000</v>
      </c>
      <c r="O16" s="253"/>
      <c r="P16" s="75" t="s">
        <v>93</v>
      </c>
      <c r="Q16" s="251"/>
      <c r="R16" s="5"/>
      <c r="S16" s="5"/>
      <c r="T16" s="5"/>
      <c r="U16" s="5"/>
    </row>
    <row r="17" spans="1:21" ht="69" customHeight="1" x14ac:dyDescent="0.25">
      <c r="A17" s="256"/>
      <c r="B17" s="251"/>
      <c r="C17" s="200" t="s">
        <v>206</v>
      </c>
      <c r="D17" s="173" t="s">
        <v>49</v>
      </c>
      <c r="E17" s="175" t="s">
        <v>50</v>
      </c>
      <c r="F17" s="175" t="s">
        <v>39</v>
      </c>
      <c r="G17" s="42" t="s">
        <v>34</v>
      </c>
      <c r="H17" s="80">
        <v>11</v>
      </c>
      <c r="I17" s="80">
        <v>11</v>
      </c>
      <c r="J17" s="80">
        <v>11</v>
      </c>
      <c r="K17" s="80">
        <v>11</v>
      </c>
      <c r="L17" s="46"/>
      <c r="M17" s="46"/>
      <c r="N17" s="44">
        <v>5000</v>
      </c>
      <c r="O17" s="252">
        <f>+[1]SALIDA!$E$1632</f>
        <v>1500000</v>
      </c>
      <c r="P17" s="75" t="s">
        <v>94</v>
      </c>
      <c r="Q17" s="249" t="s">
        <v>80</v>
      </c>
      <c r="R17" s="5"/>
      <c r="S17" s="5"/>
      <c r="T17" s="5"/>
      <c r="U17" s="5"/>
    </row>
    <row r="18" spans="1:21" ht="147" customHeight="1" x14ac:dyDescent="0.25">
      <c r="A18" s="257"/>
      <c r="B18" s="250"/>
      <c r="C18" s="201"/>
      <c r="D18" s="128" t="s">
        <v>51</v>
      </c>
      <c r="E18" s="135" t="s">
        <v>52</v>
      </c>
      <c r="F18" s="135" t="s">
        <v>39</v>
      </c>
      <c r="G18" s="43" t="s">
        <v>41</v>
      </c>
      <c r="H18" s="48"/>
      <c r="I18" s="48"/>
      <c r="J18" s="48"/>
      <c r="K18" s="48">
        <v>1</v>
      </c>
      <c r="L18" s="81"/>
      <c r="M18" s="81"/>
      <c r="N18" s="44">
        <v>150000</v>
      </c>
      <c r="O18" s="253"/>
      <c r="P18" s="75" t="s">
        <v>95</v>
      </c>
      <c r="Q18" s="250"/>
      <c r="R18" s="5"/>
      <c r="S18" s="5"/>
      <c r="T18" s="5"/>
      <c r="U18" s="5"/>
    </row>
    <row r="19" spans="1:21" ht="21" x14ac:dyDescent="0.25">
      <c r="A19" s="67"/>
      <c r="B19" s="67"/>
      <c r="C19" s="31"/>
      <c r="D19" s="31"/>
      <c r="E19" s="85"/>
      <c r="F19" s="85"/>
      <c r="G19" s="68"/>
      <c r="H19" s="234" t="s">
        <v>35</v>
      </c>
      <c r="I19" s="234"/>
      <c r="J19" s="234"/>
      <c r="K19" s="234"/>
      <c r="L19" s="5"/>
      <c r="M19" s="5"/>
      <c r="N19" s="5"/>
      <c r="O19" s="178">
        <f>SUM(O10:O18)</f>
        <v>93800000</v>
      </c>
      <c r="P19" s="69"/>
      <c r="Q19" s="70"/>
      <c r="R19" s="23"/>
      <c r="S19" s="5"/>
      <c r="T19" s="5"/>
      <c r="U19" s="5"/>
    </row>
    <row r="20" spans="1:21" ht="21" x14ac:dyDescent="0.35">
      <c r="A20" s="29"/>
      <c r="B20" s="85"/>
      <c r="C20" s="31"/>
      <c r="D20" s="31"/>
      <c r="E20" s="85"/>
      <c r="F20" s="85"/>
      <c r="G20" s="68"/>
      <c r="H20" s="234" t="s">
        <v>33</v>
      </c>
      <c r="I20" s="234"/>
      <c r="J20" s="234"/>
      <c r="K20" s="234"/>
      <c r="L20" s="5"/>
      <c r="M20" s="5"/>
      <c r="N20" s="5"/>
      <c r="O20" s="83">
        <f>+[1]SALIDA!$E$1597</f>
        <v>245902370.13</v>
      </c>
      <c r="P20" s="71"/>
      <c r="Q20" s="72"/>
      <c r="R20" s="23"/>
      <c r="S20" s="5"/>
      <c r="T20" s="5"/>
      <c r="U20" s="5"/>
    </row>
    <row r="21" spans="1:21" ht="21" x14ac:dyDescent="0.35">
      <c r="A21" s="29"/>
      <c r="B21" s="85"/>
      <c r="C21" s="31"/>
      <c r="D21" s="31"/>
      <c r="E21" s="85"/>
      <c r="F21" s="85"/>
      <c r="G21" s="68"/>
      <c r="H21" s="234" t="s">
        <v>101</v>
      </c>
      <c r="I21" s="234"/>
      <c r="J21" s="234"/>
      <c r="K21" s="234"/>
      <c r="L21" s="5"/>
      <c r="M21" s="5"/>
      <c r="N21" s="5"/>
      <c r="O21" s="83">
        <f>+O19+O20</f>
        <v>339702370.13</v>
      </c>
      <c r="P21" s="73"/>
      <c r="Q21" s="72"/>
      <c r="R21" s="6"/>
      <c r="S21" s="6"/>
      <c r="T21" s="6"/>
      <c r="U21" s="6"/>
    </row>
    <row r="22" spans="1:21" ht="20.100000000000001" customHeight="1" x14ac:dyDescent="0.25">
      <c r="A22" s="7"/>
      <c r="B22" s="8"/>
      <c r="C22" s="9"/>
      <c r="D22" s="9"/>
      <c r="E22" s="8"/>
      <c r="F22" s="8"/>
      <c r="G22" s="19"/>
      <c r="H22" s="11"/>
      <c r="I22" s="11"/>
      <c r="J22" s="11"/>
      <c r="K22" s="12"/>
      <c r="L22" s="12"/>
      <c r="M22" s="12"/>
      <c r="N22" s="12"/>
      <c r="O22" s="12"/>
      <c r="P22" s="17"/>
      <c r="Q22" s="10"/>
    </row>
    <row r="23" spans="1:21" x14ac:dyDescent="0.25">
      <c r="O23" s="6"/>
    </row>
    <row r="24" spans="1:21" ht="21" x14ac:dyDescent="0.35">
      <c r="O24" s="131"/>
    </row>
  </sheetData>
  <mergeCells count="36">
    <mergeCell ref="A13:A14"/>
    <mergeCell ref="H21:K21"/>
    <mergeCell ref="C17:C18"/>
    <mergeCell ref="H19:K19"/>
    <mergeCell ref="H20:K20"/>
    <mergeCell ref="Q17:Q18"/>
    <mergeCell ref="Q15:Q16"/>
    <mergeCell ref="O15:O16"/>
    <mergeCell ref="O17:O18"/>
    <mergeCell ref="A15:A18"/>
    <mergeCell ref="B15:B18"/>
    <mergeCell ref="C15:C16"/>
    <mergeCell ref="T7:U8"/>
    <mergeCell ref="C8:C9"/>
    <mergeCell ref="D8:D9"/>
    <mergeCell ref="E8:E9"/>
    <mergeCell ref="G8:G9"/>
    <mergeCell ref="N7:N9"/>
    <mergeCell ref="P7:P9"/>
    <mergeCell ref="Q7:Q9"/>
    <mergeCell ref="R7:R9"/>
    <mergeCell ref="S7:S9"/>
    <mergeCell ref="O7:O9"/>
    <mergeCell ref="H7:K8"/>
    <mergeCell ref="A7:A9"/>
    <mergeCell ref="B7:B9"/>
    <mergeCell ref="C7:G7"/>
    <mergeCell ref="L7:L9"/>
    <mergeCell ref="A10:A12"/>
    <mergeCell ref="F8:F9"/>
    <mergeCell ref="A1:Q1"/>
    <mergeCell ref="B2:Q2"/>
    <mergeCell ref="B3:Q3"/>
    <mergeCell ref="B6:C6"/>
    <mergeCell ref="D5:E5"/>
    <mergeCell ref="D6:E6"/>
  </mergeCells>
  <printOptions horizontalCentered="1"/>
  <pageMargins left="0.39370078740157483" right="0.39370078740157483" top="0.39370078740157483" bottom="0.39370078740157483" header="0.31496062992125984" footer="0.31496062992125984"/>
  <pageSetup scale="31" fitToHeight="0" orientation="landscape" horizontalDpi="4294967295" verticalDpi="4294967295" r:id="rId1"/>
  <rowBreaks count="1" manualBreakCount="1">
    <brk id="14"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
  <sheetViews>
    <sheetView workbookViewId="0">
      <selection activeCell="C7" sqref="C7"/>
    </sheetView>
  </sheetViews>
  <sheetFormatPr baseColWidth="10" defaultRowHeight="15" x14ac:dyDescent="0.25"/>
  <cols>
    <col min="2" max="2" width="45.85546875" customWidth="1"/>
    <col min="3" max="3" width="26.85546875" customWidth="1"/>
    <col min="6" max="6" width="17.28515625" customWidth="1"/>
    <col min="13" max="14" width="11.5703125" bestFit="1" customWidth="1"/>
    <col min="15" max="15" width="15.5703125" bestFit="1" customWidth="1"/>
    <col min="17" max="17" width="17.5703125" bestFit="1" customWidth="1"/>
    <col min="18" max="18" width="55.28515625" customWidth="1"/>
    <col min="19" max="19" width="40.5703125" customWidth="1"/>
  </cols>
  <sheetData>
    <row r="2" spans="2:19" ht="21" x14ac:dyDescent="0.35">
      <c r="B2" s="161" t="s">
        <v>199</v>
      </c>
      <c r="C2" s="161"/>
      <c r="D2" s="161"/>
      <c r="E2" s="161"/>
    </row>
    <row r="4" spans="2:19" ht="21" x14ac:dyDescent="0.25">
      <c r="B4" s="212" t="s">
        <v>9</v>
      </c>
      <c r="C4" s="212" t="s">
        <v>10</v>
      </c>
      <c r="D4" s="212"/>
      <c r="E4" s="212"/>
      <c r="F4" s="212"/>
      <c r="G4" s="212"/>
      <c r="H4" s="212"/>
      <c r="I4" s="212"/>
      <c r="J4" s="212"/>
      <c r="K4" s="212"/>
      <c r="L4" s="212"/>
      <c r="M4" s="212"/>
      <c r="N4" s="212" t="s">
        <v>102</v>
      </c>
      <c r="O4" s="212" t="s">
        <v>79</v>
      </c>
      <c r="P4" s="220">
        <v>2019</v>
      </c>
      <c r="Q4" s="220" t="s">
        <v>104</v>
      </c>
      <c r="R4" s="221" t="s">
        <v>83</v>
      </c>
      <c r="S4" s="212" t="s">
        <v>37</v>
      </c>
    </row>
    <row r="5" spans="2:19" ht="21" x14ac:dyDescent="0.25">
      <c r="B5" s="212"/>
      <c r="C5" s="212" t="s">
        <v>14</v>
      </c>
      <c r="D5" s="212" t="s">
        <v>54</v>
      </c>
      <c r="E5" s="212" t="s">
        <v>55</v>
      </c>
      <c r="F5" s="212" t="s">
        <v>15</v>
      </c>
      <c r="G5" s="212" t="s">
        <v>16</v>
      </c>
      <c r="H5" s="212" t="s">
        <v>17</v>
      </c>
      <c r="I5" s="212" t="s">
        <v>18</v>
      </c>
      <c r="J5" s="212" t="s">
        <v>19</v>
      </c>
      <c r="K5" s="212"/>
      <c r="L5" s="212"/>
      <c r="M5" s="212"/>
      <c r="N5" s="219"/>
      <c r="O5" s="219"/>
      <c r="P5" s="220"/>
      <c r="Q5" s="220"/>
      <c r="R5" s="221"/>
      <c r="S5" s="212"/>
    </row>
    <row r="6" spans="2:19" ht="21" x14ac:dyDescent="0.25">
      <c r="B6" s="212"/>
      <c r="C6" s="212"/>
      <c r="D6" s="212"/>
      <c r="E6" s="212"/>
      <c r="F6" s="212"/>
      <c r="G6" s="212"/>
      <c r="H6" s="212"/>
      <c r="I6" s="212"/>
      <c r="J6" s="148" t="s">
        <v>21</v>
      </c>
      <c r="K6" s="148" t="s">
        <v>22</v>
      </c>
      <c r="L6" s="148" t="s">
        <v>23</v>
      </c>
      <c r="M6" s="148" t="s">
        <v>24</v>
      </c>
      <c r="N6" s="219"/>
      <c r="O6" s="219"/>
      <c r="P6" s="220"/>
      <c r="Q6" s="220"/>
      <c r="R6" s="221"/>
      <c r="S6" s="212"/>
    </row>
    <row r="7" spans="2:19" ht="172.5" customHeight="1" x14ac:dyDescent="0.25">
      <c r="B7" s="150" t="s">
        <v>30</v>
      </c>
      <c r="C7" s="150" t="s">
        <v>180</v>
      </c>
      <c r="D7" s="151" t="s">
        <v>86</v>
      </c>
      <c r="E7" s="151" t="s">
        <v>72</v>
      </c>
      <c r="F7" s="152" t="s">
        <v>192</v>
      </c>
      <c r="G7" s="153" t="s">
        <v>39</v>
      </c>
      <c r="H7" s="150" t="s">
        <v>36</v>
      </c>
      <c r="I7" s="154" t="s">
        <v>29</v>
      </c>
      <c r="J7" s="155"/>
      <c r="K7" s="155"/>
      <c r="L7" s="155"/>
      <c r="M7" s="156">
        <v>1</v>
      </c>
      <c r="N7" s="157">
        <v>1</v>
      </c>
      <c r="O7" s="158">
        <v>199230000</v>
      </c>
      <c r="P7" s="158"/>
      <c r="Q7" s="159">
        <f>+Hoja2!E18</f>
        <v>54545992.299999997</v>
      </c>
      <c r="R7" s="160" t="s">
        <v>195</v>
      </c>
      <c r="S7" s="150" t="s">
        <v>190</v>
      </c>
    </row>
    <row r="9" spans="2:19" x14ac:dyDescent="0.25">
      <c r="B9" s="262" t="s">
        <v>198</v>
      </c>
      <c r="C9" s="262"/>
      <c r="D9" s="262"/>
      <c r="E9" s="262"/>
      <c r="F9" s="262"/>
      <c r="G9" s="262"/>
      <c r="H9" s="262"/>
      <c r="I9" s="262"/>
      <c r="J9" s="262"/>
      <c r="K9" s="262"/>
    </row>
    <row r="10" spans="2:19" ht="68.25" customHeight="1" x14ac:dyDescent="0.25">
      <c r="B10" s="262"/>
      <c r="C10" s="262"/>
      <c r="D10" s="262"/>
      <c r="E10" s="262"/>
      <c r="F10" s="262"/>
      <c r="G10" s="262"/>
      <c r="H10" s="262"/>
      <c r="I10" s="262"/>
      <c r="J10" s="262"/>
      <c r="K10" s="262"/>
    </row>
  </sheetData>
  <mergeCells count="17">
    <mergeCell ref="Q4:Q6"/>
    <mergeCell ref="B9:K10"/>
    <mergeCell ref="R4:R6"/>
    <mergeCell ref="B4:B6"/>
    <mergeCell ref="S4:S6"/>
    <mergeCell ref="C5:C6"/>
    <mergeCell ref="D5:D6"/>
    <mergeCell ref="E5:E6"/>
    <mergeCell ref="F5:F6"/>
    <mergeCell ref="G5:G6"/>
    <mergeCell ref="H5:H6"/>
    <mergeCell ref="I5:I6"/>
    <mergeCell ref="J5:M5"/>
    <mergeCell ref="C4:M4"/>
    <mergeCell ref="N4:N6"/>
    <mergeCell ref="O4:O6"/>
    <mergeCell ref="P4:P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opLeftCell="A21" workbookViewId="0">
      <selection activeCell="E25" sqref="E25"/>
    </sheetView>
  </sheetViews>
  <sheetFormatPr baseColWidth="10" defaultRowHeight="15" x14ac:dyDescent="0.25"/>
  <cols>
    <col min="1" max="1" width="51" customWidth="1"/>
    <col min="5" max="5" width="13.7109375" bestFit="1" customWidth="1"/>
    <col min="7" max="7" width="12.7109375" bestFit="1" customWidth="1"/>
  </cols>
  <sheetData>
    <row r="1" spans="1:5" ht="18" x14ac:dyDescent="0.25">
      <c r="A1" s="263" t="s">
        <v>107</v>
      </c>
      <c r="B1" s="264"/>
      <c r="C1" s="264"/>
      <c r="D1" s="264"/>
      <c r="E1" s="264"/>
    </row>
    <row r="2" spans="1:5" ht="87" x14ac:dyDescent="0.25">
      <c r="A2" s="86" t="s">
        <v>108</v>
      </c>
      <c r="B2" s="87" t="s">
        <v>109</v>
      </c>
      <c r="C2" s="87" t="s">
        <v>110</v>
      </c>
      <c r="D2" s="87" t="s">
        <v>111</v>
      </c>
      <c r="E2" s="86" t="s">
        <v>112</v>
      </c>
    </row>
    <row r="3" spans="1:5" ht="15" customHeight="1" x14ac:dyDescent="0.25">
      <c r="A3" s="88" t="s">
        <v>113</v>
      </c>
      <c r="B3" s="89" t="s">
        <v>114</v>
      </c>
      <c r="C3" s="89" t="s">
        <v>115</v>
      </c>
      <c r="D3" s="89" t="s">
        <v>115</v>
      </c>
      <c r="E3" s="90">
        <v>68827591.780000001</v>
      </c>
    </row>
    <row r="4" spans="1:5" ht="15" customHeight="1" x14ac:dyDescent="0.25">
      <c r="A4" s="88" t="s">
        <v>116</v>
      </c>
      <c r="B4" s="89" t="s">
        <v>114</v>
      </c>
      <c r="C4" s="89" t="s">
        <v>117</v>
      </c>
      <c r="D4" s="89" t="s">
        <v>115</v>
      </c>
      <c r="E4" s="90">
        <v>23577944.760000002</v>
      </c>
    </row>
    <row r="5" spans="1:5" ht="15" customHeight="1" x14ac:dyDescent="0.25">
      <c r="A5" s="88" t="s">
        <v>118</v>
      </c>
      <c r="B5" s="89" t="s">
        <v>114</v>
      </c>
      <c r="C5" s="89" t="s">
        <v>117</v>
      </c>
      <c r="D5" s="89" t="s">
        <v>119</v>
      </c>
      <c r="E5" s="90">
        <v>29532947.02</v>
      </c>
    </row>
    <row r="6" spans="1:5" ht="15" customHeight="1" x14ac:dyDescent="0.25">
      <c r="A6" s="88" t="s">
        <v>120</v>
      </c>
      <c r="B6" s="89" t="s">
        <v>114</v>
      </c>
      <c r="C6" s="89" t="s">
        <v>117</v>
      </c>
      <c r="D6" s="89" t="s">
        <v>117</v>
      </c>
      <c r="E6" s="90">
        <v>11773122.99</v>
      </c>
    </row>
    <row r="7" spans="1:5" ht="15" customHeight="1" x14ac:dyDescent="0.25">
      <c r="A7" s="88" t="s">
        <v>121</v>
      </c>
      <c r="B7" s="89" t="s">
        <v>114</v>
      </c>
      <c r="C7" s="89" t="s">
        <v>117</v>
      </c>
      <c r="D7" s="89" t="s">
        <v>122</v>
      </c>
      <c r="E7" s="90">
        <v>10461231.640000001</v>
      </c>
    </row>
    <row r="8" spans="1:5" ht="15" customHeight="1" x14ac:dyDescent="0.25">
      <c r="A8" s="88" t="s">
        <v>123</v>
      </c>
      <c r="B8" s="89" t="s">
        <v>114</v>
      </c>
      <c r="C8" s="89" t="s">
        <v>117</v>
      </c>
      <c r="D8" s="89" t="s">
        <v>124</v>
      </c>
      <c r="E8" s="90">
        <v>8883412</v>
      </c>
    </row>
    <row r="9" spans="1:5" ht="15" customHeight="1" x14ac:dyDescent="0.25">
      <c r="A9" s="88" t="s">
        <v>125</v>
      </c>
      <c r="B9" s="89" t="s">
        <v>114</v>
      </c>
      <c r="C9" s="89" t="s">
        <v>122</v>
      </c>
      <c r="D9" s="89" t="s">
        <v>115</v>
      </c>
      <c r="E9" s="90">
        <v>13082817.57</v>
      </c>
    </row>
    <row r="10" spans="1:5" ht="15" customHeight="1" x14ac:dyDescent="0.25">
      <c r="A10" s="88" t="s">
        <v>126</v>
      </c>
      <c r="B10" s="89" t="s">
        <v>114</v>
      </c>
      <c r="C10" s="89" t="s">
        <v>122</v>
      </c>
      <c r="D10" s="89" t="s">
        <v>117</v>
      </c>
      <c r="E10" s="90">
        <v>2119246.91</v>
      </c>
    </row>
    <row r="11" spans="1:5" ht="15" customHeight="1" x14ac:dyDescent="0.25">
      <c r="A11" s="88" t="s">
        <v>127</v>
      </c>
      <c r="B11" s="89" t="s">
        <v>114</v>
      </c>
      <c r="C11" s="89" t="s">
        <v>122</v>
      </c>
      <c r="D11" s="89" t="s">
        <v>122</v>
      </c>
      <c r="E11" s="90">
        <v>7064156.3600000003</v>
      </c>
    </row>
    <row r="12" spans="1:5" ht="15" customHeight="1" x14ac:dyDescent="0.25">
      <c r="A12" s="88" t="s">
        <v>128</v>
      </c>
      <c r="B12" s="89" t="s">
        <v>114</v>
      </c>
      <c r="C12" s="89" t="s">
        <v>122</v>
      </c>
      <c r="D12" s="89" t="s">
        <v>129</v>
      </c>
      <c r="E12" s="90">
        <v>353207.82</v>
      </c>
    </row>
    <row r="13" spans="1:5" ht="15" customHeight="1" x14ac:dyDescent="0.25">
      <c r="A13" s="88" t="s">
        <v>130</v>
      </c>
      <c r="B13" s="89" t="s">
        <v>114</v>
      </c>
      <c r="C13" s="89" t="s">
        <v>129</v>
      </c>
      <c r="D13" s="89" t="s">
        <v>115</v>
      </c>
      <c r="E13" s="90">
        <v>7177182.8700000001</v>
      </c>
    </row>
    <row r="14" spans="1:5" ht="15" customHeight="1" x14ac:dyDescent="0.25">
      <c r="A14" s="88" t="s">
        <v>131</v>
      </c>
      <c r="B14" s="89" t="s">
        <v>114</v>
      </c>
      <c r="C14" s="89" t="s">
        <v>129</v>
      </c>
      <c r="D14" s="89" t="s">
        <v>119</v>
      </c>
      <c r="E14" s="90">
        <v>2119246.91</v>
      </c>
    </row>
    <row r="15" spans="1:5" ht="15" customHeight="1" x14ac:dyDescent="0.25">
      <c r="A15" s="88" t="s">
        <v>132</v>
      </c>
      <c r="B15" s="89" t="s">
        <v>114</v>
      </c>
      <c r="C15" s="89" t="s">
        <v>129</v>
      </c>
      <c r="D15" s="89" t="s">
        <v>117</v>
      </c>
      <c r="E15" s="90">
        <v>4238493.8099999996</v>
      </c>
    </row>
    <row r="16" spans="1:5" ht="15" customHeight="1" x14ac:dyDescent="0.25">
      <c r="A16" s="88" t="s">
        <v>133</v>
      </c>
      <c r="B16" s="89" t="s">
        <v>114</v>
      </c>
      <c r="C16" s="89" t="s">
        <v>129</v>
      </c>
      <c r="D16" s="89" t="s">
        <v>122</v>
      </c>
      <c r="E16" s="90">
        <v>353207.82</v>
      </c>
    </row>
    <row r="17" spans="1:7" ht="15" customHeight="1" x14ac:dyDescent="0.25">
      <c r="A17" s="88" t="s">
        <v>134</v>
      </c>
      <c r="B17" s="89" t="s">
        <v>114</v>
      </c>
      <c r="C17" s="89" t="s">
        <v>129</v>
      </c>
      <c r="D17" s="89" t="s">
        <v>129</v>
      </c>
      <c r="E17" s="90">
        <v>7530390.6799999997</v>
      </c>
    </row>
    <row r="18" spans="1:7" ht="15" customHeight="1" x14ac:dyDescent="0.25">
      <c r="A18" s="91" t="s">
        <v>33</v>
      </c>
      <c r="B18" s="92"/>
      <c r="C18" s="93"/>
      <c r="D18" s="92"/>
      <c r="E18" s="94">
        <v>197094200.94</v>
      </c>
    </row>
    <row r="19" spans="1:7" ht="15" customHeight="1" x14ac:dyDescent="0.25">
      <c r="A19" s="95"/>
      <c r="B19" s="96"/>
      <c r="C19" s="96"/>
      <c r="D19" s="96"/>
      <c r="E19" s="96"/>
    </row>
    <row r="20" spans="1:7" ht="15" customHeight="1" x14ac:dyDescent="0.25">
      <c r="A20" s="88" t="s">
        <v>135</v>
      </c>
      <c r="B20" s="89" t="s">
        <v>136</v>
      </c>
      <c r="C20" s="89" t="s">
        <v>129</v>
      </c>
      <c r="D20" s="89" t="s">
        <v>119</v>
      </c>
      <c r="E20" s="90">
        <v>1500000</v>
      </c>
      <c r="G20" s="97" t="s">
        <v>137</v>
      </c>
    </row>
    <row r="21" spans="1:7" ht="71.25" customHeight="1" x14ac:dyDescent="0.25">
      <c r="A21" s="91" t="s">
        <v>177</v>
      </c>
      <c r="B21" s="92"/>
      <c r="C21" s="93"/>
      <c r="D21" s="92"/>
      <c r="E21" s="94">
        <f>SUM(E20)</f>
        <v>1500000</v>
      </c>
    </row>
    <row r="22" spans="1:7" ht="15" customHeight="1" x14ac:dyDescent="0.25">
      <c r="A22" s="95"/>
      <c r="B22" s="96"/>
      <c r="C22" s="96"/>
      <c r="D22" s="96"/>
      <c r="E22" s="96"/>
    </row>
    <row r="23" spans="1:7" ht="15" customHeight="1" x14ac:dyDescent="0.25">
      <c r="A23" s="113" t="s">
        <v>135</v>
      </c>
      <c r="B23" s="114" t="s">
        <v>136</v>
      </c>
      <c r="C23" s="114" t="s">
        <v>129</v>
      </c>
      <c r="D23" s="114" t="s">
        <v>119</v>
      </c>
      <c r="E23" s="115">
        <v>200000</v>
      </c>
      <c r="G23" s="116"/>
    </row>
    <row r="24" spans="1:7" ht="15" customHeight="1" x14ac:dyDescent="0.25">
      <c r="A24" s="102" t="s">
        <v>138</v>
      </c>
      <c r="B24" s="103" t="s">
        <v>136</v>
      </c>
      <c r="C24" s="103" t="s">
        <v>122</v>
      </c>
      <c r="D24" s="103" t="s">
        <v>124</v>
      </c>
      <c r="E24" s="104">
        <v>5000000</v>
      </c>
      <c r="G24" s="117"/>
    </row>
    <row r="25" spans="1:7" ht="15" customHeight="1" x14ac:dyDescent="0.25">
      <c r="A25" s="102" t="s">
        <v>168</v>
      </c>
      <c r="B25" s="103" t="s">
        <v>151</v>
      </c>
      <c r="C25" s="103" t="s">
        <v>124</v>
      </c>
      <c r="D25" s="103" t="s">
        <v>117</v>
      </c>
      <c r="E25" s="104">
        <f>2500000+2500000</f>
        <v>5000000</v>
      </c>
      <c r="G25" s="117"/>
    </row>
    <row r="26" spans="1:7" ht="56.25" customHeight="1" x14ac:dyDescent="0.25">
      <c r="A26" s="98" t="s">
        <v>167</v>
      </c>
      <c r="B26" s="108"/>
      <c r="C26" s="99"/>
      <c r="D26" s="108"/>
      <c r="E26" s="100">
        <f>SUM(E23:E25)</f>
        <v>10200000</v>
      </c>
      <c r="G26" s="117"/>
    </row>
    <row r="27" spans="1:7" ht="15" customHeight="1" x14ac:dyDescent="0.25">
      <c r="A27" s="113"/>
      <c r="B27" s="114"/>
      <c r="C27" s="114"/>
      <c r="D27" s="114"/>
      <c r="E27" s="115"/>
      <c r="G27" s="117"/>
    </row>
    <row r="28" spans="1:7" ht="15" customHeight="1" x14ac:dyDescent="0.25">
      <c r="A28" s="95"/>
      <c r="B28" s="96"/>
      <c r="C28" s="96"/>
      <c r="D28" s="96"/>
      <c r="E28" s="96"/>
    </row>
    <row r="29" spans="1:7" ht="15" customHeight="1" x14ac:dyDescent="0.25">
      <c r="A29" s="88" t="s">
        <v>138</v>
      </c>
      <c r="B29" s="89" t="s">
        <v>136</v>
      </c>
      <c r="C29" s="89" t="s">
        <v>122</v>
      </c>
      <c r="D29" s="89" t="s">
        <v>124</v>
      </c>
      <c r="E29" s="90">
        <v>40000000</v>
      </c>
    </row>
    <row r="30" spans="1:7" ht="15" customHeight="1" x14ac:dyDescent="0.25">
      <c r="A30" s="88" t="s">
        <v>135</v>
      </c>
      <c r="B30" s="89" t="s">
        <v>136</v>
      </c>
      <c r="C30" s="89" t="s">
        <v>129</v>
      </c>
      <c r="D30" s="89" t="s">
        <v>119</v>
      </c>
      <c r="E30" s="90">
        <v>3000000</v>
      </c>
    </row>
    <row r="31" spans="1:7" ht="15" customHeight="1" x14ac:dyDescent="0.25">
      <c r="A31" s="88" t="s">
        <v>139</v>
      </c>
      <c r="B31" s="89" t="s">
        <v>136</v>
      </c>
      <c r="C31" s="89" t="s">
        <v>140</v>
      </c>
      <c r="D31" s="89" t="s">
        <v>115</v>
      </c>
      <c r="E31" s="90">
        <v>10000000</v>
      </c>
    </row>
    <row r="32" spans="1:7" ht="44.25" customHeight="1" x14ac:dyDescent="0.25">
      <c r="A32" s="98" t="s">
        <v>169</v>
      </c>
      <c r="B32" s="92"/>
      <c r="C32" s="93"/>
      <c r="D32" s="92"/>
      <c r="E32" s="100">
        <f>SUM(E29:E31)</f>
        <v>53000000</v>
      </c>
      <c r="G32" s="101" t="s">
        <v>141</v>
      </c>
    </row>
    <row r="33" spans="1:14" ht="15" customHeight="1" x14ac:dyDescent="0.25">
      <c r="A33" s="95"/>
      <c r="B33" s="96"/>
      <c r="C33" s="96"/>
      <c r="D33" s="96"/>
      <c r="E33" s="96"/>
      <c r="G33" s="101" t="s">
        <v>142</v>
      </c>
    </row>
    <row r="34" spans="1:14" ht="15" customHeight="1" x14ac:dyDescent="0.25">
      <c r="A34" s="88" t="s">
        <v>135</v>
      </c>
      <c r="B34" s="89" t="s">
        <v>136</v>
      </c>
      <c r="C34" s="89" t="s">
        <v>129</v>
      </c>
      <c r="D34" s="89" t="s">
        <v>119</v>
      </c>
      <c r="E34" s="90">
        <v>2500000</v>
      </c>
      <c r="G34" s="97" t="s">
        <v>143</v>
      </c>
    </row>
    <row r="35" spans="1:14" ht="92.25" customHeight="1" x14ac:dyDescent="0.25">
      <c r="A35" s="98" t="s">
        <v>173</v>
      </c>
      <c r="B35" s="108"/>
      <c r="C35" s="99"/>
      <c r="D35" s="108"/>
      <c r="E35" s="100">
        <v>2500000</v>
      </c>
    </row>
    <row r="36" spans="1:14" ht="15" customHeight="1" x14ac:dyDescent="0.25">
      <c r="A36" s="95"/>
      <c r="B36" s="96"/>
      <c r="C36" s="96"/>
      <c r="D36" s="96"/>
      <c r="E36" s="96"/>
    </row>
    <row r="37" spans="1:14" ht="15" customHeight="1" x14ac:dyDescent="0.25">
      <c r="A37" s="102" t="s">
        <v>138</v>
      </c>
      <c r="B37" s="103" t="s">
        <v>136</v>
      </c>
      <c r="C37" s="103" t="s">
        <v>122</v>
      </c>
      <c r="D37" s="103" t="s">
        <v>124</v>
      </c>
      <c r="E37" s="104">
        <v>20691000</v>
      </c>
      <c r="G37" s="105"/>
      <c r="I37" s="101" t="s">
        <v>144</v>
      </c>
    </row>
    <row r="38" spans="1:14" ht="15" customHeight="1" x14ac:dyDescent="0.25">
      <c r="A38" s="88" t="s">
        <v>135</v>
      </c>
      <c r="B38" s="89" t="s">
        <v>136</v>
      </c>
      <c r="C38" s="89" t="s">
        <v>129</v>
      </c>
      <c r="D38" s="89" t="s">
        <v>119</v>
      </c>
      <c r="E38" s="90">
        <v>2250000</v>
      </c>
      <c r="G38" s="97" t="s">
        <v>145</v>
      </c>
    </row>
    <row r="39" spans="1:14" ht="15" customHeight="1" x14ac:dyDescent="0.25">
      <c r="A39" s="88" t="s">
        <v>146</v>
      </c>
      <c r="B39" s="89" t="s">
        <v>147</v>
      </c>
      <c r="C39" s="89" t="s">
        <v>115</v>
      </c>
      <c r="D39" s="89" t="s">
        <v>122</v>
      </c>
      <c r="E39" s="90">
        <v>159000</v>
      </c>
    </row>
    <row r="40" spans="1:14" ht="15" customHeight="1" x14ac:dyDescent="0.25">
      <c r="A40" s="88" t="s">
        <v>148</v>
      </c>
      <c r="B40" s="89" t="s">
        <v>147</v>
      </c>
      <c r="C40" s="89" t="s">
        <v>117</v>
      </c>
      <c r="D40" s="89" t="s">
        <v>115</v>
      </c>
      <c r="E40" s="90">
        <v>232200</v>
      </c>
    </row>
    <row r="41" spans="1:14" ht="15" customHeight="1" x14ac:dyDescent="0.25">
      <c r="A41" s="88" t="s">
        <v>149</v>
      </c>
      <c r="B41" s="89" t="s">
        <v>147</v>
      </c>
      <c r="C41" s="89" t="s">
        <v>117</v>
      </c>
      <c r="D41" s="89" t="s">
        <v>119</v>
      </c>
      <c r="E41" s="90">
        <v>120000</v>
      </c>
    </row>
    <row r="42" spans="1:14" ht="15" customHeight="1" x14ac:dyDescent="0.25">
      <c r="A42" s="88" t="s">
        <v>150</v>
      </c>
      <c r="B42" s="89" t="s">
        <v>151</v>
      </c>
      <c r="C42" s="89" t="s">
        <v>115</v>
      </c>
      <c r="D42" s="89" t="s">
        <v>152</v>
      </c>
      <c r="E42" s="90">
        <v>3000007</v>
      </c>
    </row>
    <row r="43" spans="1:14" ht="61.5" customHeight="1" x14ac:dyDescent="0.25">
      <c r="A43" s="98" t="s">
        <v>171</v>
      </c>
      <c r="B43" s="108"/>
      <c r="C43" s="99"/>
      <c r="D43" s="108"/>
      <c r="E43" s="100">
        <f>SUM(E37:E42)</f>
        <v>26452207</v>
      </c>
      <c r="G43" s="119">
        <f>+E40+E37+E38+E39+E41+E42</f>
        <v>26452207</v>
      </c>
    </row>
    <row r="44" spans="1:14" ht="15" customHeight="1" x14ac:dyDescent="0.25">
      <c r="A44" s="95"/>
      <c r="B44" s="96"/>
      <c r="C44" s="96"/>
      <c r="D44" s="96"/>
      <c r="E44" s="96"/>
      <c r="J44" s="101"/>
    </row>
    <row r="45" spans="1:14" ht="15" customHeight="1" x14ac:dyDescent="0.25">
      <c r="A45" s="88" t="s">
        <v>154</v>
      </c>
      <c r="B45" s="89" t="s">
        <v>136</v>
      </c>
      <c r="C45" s="89" t="s">
        <v>129</v>
      </c>
      <c r="D45" s="89" t="s">
        <v>115</v>
      </c>
      <c r="E45" s="90">
        <v>165000</v>
      </c>
      <c r="G45" s="97" t="s">
        <v>155</v>
      </c>
      <c r="J45" s="101" t="s">
        <v>156</v>
      </c>
      <c r="K45" s="101" t="s">
        <v>157</v>
      </c>
    </row>
    <row r="46" spans="1:14" ht="15" customHeight="1" x14ac:dyDescent="0.25">
      <c r="A46" s="88" t="s">
        <v>135</v>
      </c>
      <c r="B46" s="89" t="s">
        <v>136</v>
      </c>
      <c r="C46" s="89" t="s">
        <v>129</v>
      </c>
      <c r="D46" s="89" t="s">
        <v>119</v>
      </c>
      <c r="E46" s="90">
        <v>4950000</v>
      </c>
      <c r="J46" s="101" t="s">
        <v>158</v>
      </c>
      <c r="K46" s="101" t="s">
        <v>159</v>
      </c>
      <c r="N46" s="101" t="s">
        <v>157</v>
      </c>
    </row>
    <row r="47" spans="1:14" ht="36" customHeight="1" x14ac:dyDescent="0.25">
      <c r="A47" s="98" t="s">
        <v>172</v>
      </c>
      <c r="B47" s="108"/>
      <c r="C47" s="99"/>
      <c r="D47" s="108"/>
      <c r="E47" s="100">
        <f>SUM(E45:E46)</f>
        <v>5115000</v>
      </c>
      <c r="G47" s="119">
        <f>+E45+E46</f>
        <v>5115000</v>
      </c>
      <c r="J47" s="101" t="s">
        <v>160</v>
      </c>
    </row>
    <row r="48" spans="1:14" ht="14.25" customHeight="1" x14ac:dyDescent="0.25">
      <c r="A48" s="120"/>
      <c r="B48" s="121"/>
      <c r="C48" s="122"/>
      <c r="D48" s="121"/>
      <c r="E48" s="123"/>
      <c r="G48" s="119"/>
      <c r="J48" s="101"/>
    </row>
    <row r="49" spans="1:10" ht="15" customHeight="1" x14ac:dyDescent="0.25">
      <c r="A49" s="88" t="s">
        <v>154</v>
      </c>
      <c r="B49" s="89" t="s">
        <v>136</v>
      </c>
      <c r="C49" s="89" t="s">
        <v>129</v>
      </c>
      <c r="D49" s="89" t="s">
        <v>115</v>
      </c>
      <c r="E49" s="90">
        <v>10000</v>
      </c>
      <c r="J49" s="101" t="s">
        <v>161</v>
      </c>
    </row>
    <row r="50" spans="1:10" ht="15" customHeight="1" x14ac:dyDescent="0.25">
      <c r="A50" s="88" t="s">
        <v>135</v>
      </c>
      <c r="B50" s="89" t="s">
        <v>136</v>
      </c>
      <c r="C50" s="89" t="s">
        <v>129</v>
      </c>
      <c r="D50" s="89" t="s">
        <v>119</v>
      </c>
      <c r="E50" s="90">
        <v>190000</v>
      </c>
      <c r="J50" s="101"/>
    </row>
    <row r="51" spans="1:10" ht="40.5" customHeight="1" x14ac:dyDescent="0.25">
      <c r="A51" s="91" t="s">
        <v>164</v>
      </c>
      <c r="B51" s="92"/>
      <c r="C51" s="93"/>
      <c r="D51" s="92"/>
      <c r="E51" s="94">
        <f>SUM(E49:E50)</f>
        <v>200000</v>
      </c>
      <c r="J51" s="101"/>
    </row>
    <row r="52" spans="1:10" ht="15" customHeight="1" x14ac:dyDescent="0.25">
      <c r="A52" s="95"/>
      <c r="B52" s="96"/>
      <c r="C52" s="96"/>
      <c r="D52" s="96"/>
      <c r="E52" s="118">
        <f>+E51+E47+E43+E35+E32+E26+E21</f>
        <v>98967207</v>
      </c>
      <c r="J52" s="101"/>
    </row>
    <row r="53" spans="1:10" ht="15" customHeight="1" x14ac:dyDescent="0.25">
      <c r="A53" s="95"/>
      <c r="B53" s="96"/>
      <c r="C53" s="96"/>
      <c r="D53" s="96"/>
      <c r="E53" s="118">
        <f>+E18</f>
        <v>197094200.94</v>
      </c>
      <c r="J53" s="101"/>
    </row>
    <row r="54" spans="1:10" ht="15" customHeight="1" x14ac:dyDescent="0.25">
      <c r="E54" s="119">
        <f>+E52+E53</f>
        <v>296061407.94</v>
      </c>
      <c r="F54" s="106"/>
      <c r="G54" s="107"/>
    </row>
    <row r="55" spans="1:10" ht="15" customHeight="1" x14ac:dyDescent="0.25">
      <c r="F55" s="106"/>
      <c r="H55" t="s">
        <v>162</v>
      </c>
    </row>
    <row r="56" spans="1:10" ht="102" customHeight="1" x14ac:dyDescent="0.25"/>
    <row r="57" spans="1:10" ht="15" customHeight="1" x14ac:dyDescent="0.25">
      <c r="A57" s="95"/>
      <c r="B57" s="96"/>
      <c r="C57" s="96"/>
      <c r="D57" s="96"/>
      <c r="E57" s="96"/>
    </row>
    <row r="58" spans="1:10" ht="15" customHeight="1" x14ac:dyDescent="0.25"/>
    <row r="59" spans="1:10" ht="15" customHeight="1" x14ac:dyDescent="0.25">
      <c r="G59" s="97" t="s">
        <v>163</v>
      </c>
    </row>
    <row r="60" spans="1:10" ht="15" customHeight="1" x14ac:dyDescent="0.25">
      <c r="G60" s="101" t="s">
        <v>165</v>
      </c>
    </row>
    <row r="61" spans="1:10" ht="15" customHeight="1" x14ac:dyDescent="0.25">
      <c r="A61" s="95"/>
      <c r="B61" s="96"/>
      <c r="C61" s="96"/>
      <c r="D61" s="96"/>
      <c r="E61" s="96"/>
    </row>
    <row r="62" spans="1:10" ht="15" customHeight="1" x14ac:dyDescent="0.25">
      <c r="A62" s="109" t="s">
        <v>166</v>
      </c>
      <c r="B62" s="110"/>
      <c r="C62" s="110"/>
      <c r="D62" s="110"/>
      <c r="E62" s="90">
        <v>293561407.94</v>
      </c>
    </row>
    <row r="63" spans="1:10" ht="15" customHeight="1" x14ac:dyDescent="0.25">
      <c r="A63" s="111"/>
      <c r="B63" s="112"/>
      <c r="C63" s="112"/>
      <c r="D63" s="112"/>
      <c r="E63" s="112"/>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0" workbookViewId="0">
      <selection activeCell="E21" sqref="E21"/>
    </sheetView>
  </sheetViews>
  <sheetFormatPr baseColWidth="10" defaultRowHeight="15" x14ac:dyDescent="0.25"/>
  <cols>
    <col min="1" max="1" width="54" customWidth="1"/>
    <col min="5" max="5" width="27.42578125" customWidth="1"/>
  </cols>
  <sheetData>
    <row r="1" spans="1:11" ht="18" x14ac:dyDescent="0.25">
      <c r="A1" s="263" t="s">
        <v>174</v>
      </c>
      <c r="B1" s="264"/>
      <c r="C1" s="264"/>
      <c r="D1" s="264"/>
      <c r="E1" s="264"/>
    </row>
    <row r="2" spans="1:11" ht="87" x14ac:dyDescent="0.25">
      <c r="A2" s="86" t="s">
        <v>108</v>
      </c>
      <c r="B2" s="87" t="s">
        <v>109</v>
      </c>
      <c r="C2" s="87" t="s">
        <v>110</v>
      </c>
      <c r="D2" s="87" t="s">
        <v>111</v>
      </c>
      <c r="E2" s="86" t="s">
        <v>112</v>
      </c>
    </row>
    <row r="3" spans="1:11" ht="15" customHeight="1" x14ac:dyDescent="0.25">
      <c r="A3" s="88" t="s">
        <v>113</v>
      </c>
      <c r="B3" s="89" t="s">
        <v>114</v>
      </c>
      <c r="C3" s="89" t="s">
        <v>115</v>
      </c>
      <c r="D3" s="89" t="s">
        <v>115</v>
      </c>
      <c r="E3" s="90">
        <v>19397865.859999999</v>
      </c>
    </row>
    <row r="4" spans="1:11" ht="15" customHeight="1" x14ac:dyDescent="0.25">
      <c r="A4" s="88" t="s">
        <v>116</v>
      </c>
      <c r="B4" s="89" t="s">
        <v>114</v>
      </c>
      <c r="C4" s="89" t="s">
        <v>117</v>
      </c>
      <c r="D4" s="89" t="s">
        <v>115</v>
      </c>
      <c r="E4" s="90">
        <v>2432058.5099999998</v>
      </c>
    </row>
    <row r="5" spans="1:11" ht="15" customHeight="1" x14ac:dyDescent="0.25">
      <c r="A5" s="88" t="s">
        <v>118</v>
      </c>
      <c r="B5" s="89" t="s">
        <v>114</v>
      </c>
      <c r="C5" s="89" t="s">
        <v>117</v>
      </c>
      <c r="D5" s="89" t="s">
        <v>119</v>
      </c>
      <c r="E5" s="90">
        <v>10668826.220000001</v>
      </c>
    </row>
    <row r="6" spans="1:11" ht="15" customHeight="1" x14ac:dyDescent="0.25">
      <c r="A6" s="88" t="s">
        <v>120</v>
      </c>
      <c r="B6" s="89" t="s">
        <v>114</v>
      </c>
      <c r="C6" s="89" t="s">
        <v>117</v>
      </c>
      <c r="D6" s="89" t="s">
        <v>117</v>
      </c>
      <c r="E6" s="90">
        <v>3258222.07</v>
      </c>
    </row>
    <row r="7" spans="1:11" ht="15" customHeight="1" x14ac:dyDescent="0.25">
      <c r="A7" s="88" t="s">
        <v>121</v>
      </c>
      <c r="B7" s="89" t="s">
        <v>114</v>
      </c>
      <c r="C7" s="89" t="s">
        <v>117</v>
      </c>
      <c r="D7" s="89" t="s">
        <v>122</v>
      </c>
      <c r="E7" s="90">
        <v>3023626.3</v>
      </c>
    </row>
    <row r="8" spans="1:11" ht="15" customHeight="1" x14ac:dyDescent="0.25">
      <c r="A8" s="88" t="s">
        <v>123</v>
      </c>
      <c r="B8" s="89" t="s">
        <v>114</v>
      </c>
      <c r="C8" s="89" t="s">
        <v>117</v>
      </c>
      <c r="D8" s="89" t="s">
        <v>124</v>
      </c>
      <c r="E8" s="90">
        <v>3577852</v>
      </c>
    </row>
    <row r="9" spans="1:11" ht="15" customHeight="1" x14ac:dyDescent="0.25">
      <c r="A9" s="88" t="s">
        <v>125</v>
      </c>
      <c r="B9" s="89" t="s">
        <v>114</v>
      </c>
      <c r="C9" s="89" t="s">
        <v>122</v>
      </c>
      <c r="D9" s="89" t="s">
        <v>115</v>
      </c>
      <c r="E9" s="90">
        <v>3620681.2</v>
      </c>
    </row>
    <row r="10" spans="1:11" ht="15" customHeight="1" x14ac:dyDescent="0.25">
      <c r="A10" s="88" t="s">
        <v>126</v>
      </c>
      <c r="B10" s="89" t="s">
        <v>114</v>
      </c>
      <c r="C10" s="89" t="s">
        <v>122</v>
      </c>
      <c r="D10" s="89" t="s">
        <v>117</v>
      </c>
      <c r="E10" s="90">
        <v>586503.43000000005</v>
      </c>
    </row>
    <row r="11" spans="1:11" ht="15" customHeight="1" x14ac:dyDescent="0.25">
      <c r="A11" s="88" t="s">
        <v>127</v>
      </c>
      <c r="B11" s="89" t="s">
        <v>114</v>
      </c>
      <c r="C11" s="89" t="s">
        <v>122</v>
      </c>
      <c r="D11" s="89" t="s">
        <v>122</v>
      </c>
      <c r="E11" s="90">
        <v>1955011.44</v>
      </c>
    </row>
    <row r="12" spans="1:11" ht="15" customHeight="1" x14ac:dyDescent="0.25">
      <c r="A12" s="88" t="s">
        <v>128</v>
      </c>
      <c r="B12" s="89" t="s">
        <v>114</v>
      </c>
      <c r="C12" s="89" t="s">
        <v>122</v>
      </c>
      <c r="D12" s="89" t="s">
        <v>129</v>
      </c>
      <c r="E12" s="90">
        <v>97750.57</v>
      </c>
    </row>
    <row r="13" spans="1:11" ht="15" customHeight="1" x14ac:dyDescent="0.25">
      <c r="A13" s="88" t="s">
        <v>130</v>
      </c>
      <c r="B13" s="89" t="s">
        <v>114</v>
      </c>
      <c r="C13" s="89" t="s">
        <v>129</v>
      </c>
      <c r="D13" s="89" t="s">
        <v>115</v>
      </c>
      <c r="E13" s="90">
        <v>1986291.63</v>
      </c>
    </row>
    <row r="14" spans="1:11" ht="15" customHeight="1" x14ac:dyDescent="0.25">
      <c r="A14" s="88" t="s">
        <v>131</v>
      </c>
      <c r="B14" s="89" t="s">
        <v>114</v>
      </c>
      <c r="C14" s="89" t="s">
        <v>129</v>
      </c>
      <c r="D14" s="89" t="s">
        <v>119</v>
      </c>
      <c r="E14" s="90">
        <v>586503.43000000005</v>
      </c>
    </row>
    <row r="15" spans="1:11" ht="15" customHeight="1" x14ac:dyDescent="0.25">
      <c r="A15" s="88" t="s">
        <v>132</v>
      </c>
      <c r="B15" s="89" t="s">
        <v>114</v>
      </c>
      <c r="C15" s="89" t="s">
        <v>129</v>
      </c>
      <c r="D15" s="89" t="s">
        <v>117</v>
      </c>
      <c r="E15" s="90">
        <v>1173006.8700000001</v>
      </c>
      <c r="J15" s="101" t="s">
        <v>153</v>
      </c>
    </row>
    <row r="16" spans="1:11" ht="15" customHeight="1" x14ac:dyDescent="0.25">
      <c r="A16" s="88" t="s">
        <v>133</v>
      </c>
      <c r="B16" s="89" t="s">
        <v>114</v>
      </c>
      <c r="C16" s="89" t="s">
        <v>129</v>
      </c>
      <c r="D16" s="89" t="s">
        <v>122</v>
      </c>
      <c r="E16" s="90">
        <v>97750.57</v>
      </c>
      <c r="J16" s="101" t="s">
        <v>156</v>
      </c>
      <c r="K16" s="101" t="s">
        <v>157</v>
      </c>
    </row>
    <row r="17" spans="1:11" ht="15" customHeight="1" x14ac:dyDescent="0.25">
      <c r="A17" s="88" t="s">
        <v>134</v>
      </c>
      <c r="B17" s="89" t="s">
        <v>114</v>
      </c>
      <c r="C17" s="89" t="s">
        <v>129</v>
      </c>
      <c r="D17" s="89" t="s">
        <v>129</v>
      </c>
      <c r="E17" s="90">
        <v>2084042.2</v>
      </c>
      <c r="J17" s="101" t="s">
        <v>158</v>
      </c>
      <c r="K17" s="101" t="s">
        <v>159</v>
      </c>
    </row>
    <row r="18" spans="1:11" ht="15" customHeight="1" x14ac:dyDescent="0.25">
      <c r="A18" s="91" t="s">
        <v>33</v>
      </c>
      <c r="B18" s="92"/>
      <c r="C18" s="93"/>
      <c r="D18" s="92"/>
      <c r="E18" s="94">
        <v>54545992.299999997</v>
      </c>
      <c r="J18" s="101" t="s">
        <v>160</v>
      </c>
    </row>
    <row r="19" spans="1:11" ht="15" customHeight="1" x14ac:dyDescent="0.25">
      <c r="A19" s="95"/>
      <c r="B19" s="96"/>
      <c r="C19" s="96"/>
      <c r="D19" s="96"/>
      <c r="E19" s="96"/>
      <c r="J19" s="101"/>
    </row>
    <row r="20" spans="1:11" ht="15" customHeight="1" x14ac:dyDescent="0.25">
      <c r="A20" s="88" t="s">
        <v>154</v>
      </c>
      <c r="B20" s="89" t="s">
        <v>136</v>
      </c>
      <c r="C20" s="89" t="s">
        <v>129</v>
      </c>
      <c r="D20" s="89" t="s">
        <v>115</v>
      </c>
      <c r="E20" s="90">
        <v>20000</v>
      </c>
      <c r="J20" s="101" t="s">
        <v>161</v>
      </c>
    </row>
    <row r="21" spans="1:11" ht="15" customHeight="1" x14ac:dyDescent="0.25">
      <c r="A21" s="88" t="s">
        <v>135</v>
      </c>
      <c r="B21" s="89" t="s">
        <v>136</v>
      </c>
      <c r="C21" s="89" t="s">
        <v>129</v>
      </c>
      <c r="D21" s="89" t="s">
        <v>119</v>
      </c>
      <c r="E21" s="90">
        <f>750000+2500000</f>
        <v>3250000</v>
      </c>
    </row>
    <row r="22" spans="1:11" ht="44.25" customHeight="1" x14ac:dyDescent="0.25">
      <c r="A22" s="98" t="s">
        <v>178</v>
      </c>
      <c r="B22" s="108"/>
      <c r="C22" s="99"/>
      <c r="D22" s="108"/>
      <c r="E22" s="100">
        <f>SUM(E20:E21)</f>
        <v>3270000</v>
      </c>
    </row>
    <row r="23" spans="1:11" ht="15" customHeight="1" x14ac:dyDescent="0.25">
      <c r="A23" s="95"/>
      <c r="B23" s="96"/>
      <c r="C23" s="96"/>
      <c r="D23" s="96"/>
      <c r="E23" s="96"/>
    </row>
    <row r="24" spans="1:11" ht="15" customHeight="1" x14ac:dyDescent="0.25">
      <c r="A24" s="88" t="s">
        <v>135</v>
      </c>
      <c r="B24" s="89" t="s">
        <v>136</v>
      </c>
      <c r="C24" s="89" t="s">
        <v>129</v>
      </c>
      <c r="D24" s="89" t="s">
        <v>119</v>
      </c>
      <c r="E24" s="90">
        <v>3000000</v>
      </c>
    </row>
    <row r="25" spans="1:11" ht="39.75" customHeight="1" x14ac:dyDescent="0.25">
      <c r="A25" s="91" t="s">
        <v>176</v>
      </c>
      <c r="B25" s="92"/>
      <c r="C25" s="93"/>
      <c r="D25" s="92"/>
      <c r="E25" s="94">
        <f>SUM(E24)</f>
        <v>3000000</v>
      </c>
    </row>
    <row r="26" spans="1:11" ht="15" customHeight="1" x14ac:dyDescent="0.25">
      <c r="A26" s="95"/>
      <c r="B26" s="96"/>
      <c r="C26" s="96"/>
      <c r="D26" s="96"/>
      <c r="E26" s="96"/>
    </row>
    <row r="27" spans="1:11" ht="30.75" customHeight="1" x14ac:dyDescent="0.25">
      <c r="A27" s="88" t="s">
        <v>138</v>
      </c>
      <c r="B27" s="89" t="s">
        <v>136</v>
      </c>
      <c r="C27" s="89" t="s">
        <v>122</v>
      </c>
      <c r="D27" s="89" t="s">
        <v>124</v>
      </c>
      <c r="E27" s="90">
        <v>60000000</v>
      </c>
    </row>
    <row r="28" spans="1:11" ht="53.25" customHeight="1" x14ac:dyDescent="0.25">
      <c r="A28" s="91" t="s">
        <v>175</v>
      </c>
      <c r="B28" s="92"/>
      <c r="C28" s="93"/>
      <c r="D28" s="92"/>
      <c r="E28" s="94">
        <v>60000000</v>
      </c>
    </row>
    <row r="29" spans="1:11" ht="15" customHeight="1" x14ac:dyDescent="0.25">
      <c r="A29" s="95"/>
      <c r="B29" s="96"/>
      <c r="C29" s="96"/>
      <c r="D29" s="96"/>
      <c r="E29" s="96"/>
    </row>
    <row r="30" spans="1:11" ht="15" customHeight="1" x14ac:dyDescent="0.25">
      <c r="A30" s="109" t="s">
        <v>166</v>
      </c>
      <c r="B30" s="110"/>
      <c r="C30" s="110"/>
      <c r="D30" s="110"/>
      <c r="E30" s="90">
        <f>+E28+E25+E22</f>
        <v>66270000</v>
      </c>
    </row>
    <row r="31" spans="1:11" ht="15" customHeight="1" x14ac:dyDescent="0.25">
      <c r="E31" s="119">
        <f>+E30+E18</f>
        <v>120815992.3</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Dirección DIGH</vt:lpstr>
      <vt:lpstr>Investigación</vt:lpstr>
      <vt:lpstr>Gestión Hídrica</vt:lpstr>
      <vt:lpstr>Hoja3</vt:lpstr>
      <vt:lpstr>nota aclaratoria y acuerdo</vt:lpstr>
      <vt:lpstr>Hoja1</vt:lpstr>
      <vt:lpstr>Hoja2</vt:lpstr>
      <vt:lpstr>'Dirección DIGH'!Área_de_impresión</vt:lpstr>
      <vt:lpstr>'Gestión Hídrica'!Área_de_impresión</vt:lpstr>
      <vt:lpstr>Investigación!Área_de_impresión</vt:lpstr>
      <vt:lpstr>'Dirección DIGH'!Títulos_a_imprimir</vt:lpstr>
      <vt:lpstr>'Gestión Hídrica'!Títulos_a_imprimir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2018-09-06T14:58:44Z</cp:lastPrinted>
  <dcterms:created xsi:type="dcterms:W3CDTF">2016-08-30T20:02:28Z</dcterms:created>
  <dcterms:modified xsi:type="dcterms:W3CDTF">2019-05-23T18:25:55Z</dcterms:modified>
</cp:coreProperties>
</file>